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876" windowWidth="20952" windowHeight="10740" activeTab="3"/>
  </bookViews>
  <sheets>
    <sheet name="Community MDS" sheetId="1" r:id="rId1"/>
    <sheet name="7 day" sheetId="2" r:id="rId2"/>
    <sheet name="Nursing Homes" sheetId="3" r:id="rId3"/>
    <sheet name="MUR" sheetId="4" r:id="rId4"/>
  </sheets>
  <definedNames>
    <definedName name="_xlnm.Print_Area" localSheetId="0">'Community MDS'!$B$2:$R$34</definedName>
    <definedName name="_xlnm.Print_Area" localSheetId="3">'MUR'!$B$2:$R$28</definedName>
  </definedNames>
  <calcPr fullCalcOnLoad="1"/>
</workbook>
</file>

<file path=xl/sharedStrings.xml><?xml version="1.0" encoding="utf-8"?>
<sst xmlns="http://schemas.openxmlformats.org/spreadsheetml/2006/main" count="186" uniqueCount="58">
  <si>
    <t>No of Beds</t>
  </si>
  <si>
    <t>MDS</t>
  </si>
  <si>
    <t>Bulk</t>
  </si>
  <si>
    <t>Average Rx per bed per month</t>
  </si>
  <si>
    <t>Dispenser hours</t>
  </si>
  <si>
    <t>Pharmacist hours</t>
  </si>
  <si>
    <t>Hourly rate</t>
  </si>
  <si>
    <t>Labour</t>
  </si>
  <si>
    <t>Then the finished items need to be checked. If done by a pharmacist, this will take about 5 hours. That is 2 minutes per item and includes any adjustments that have to be made etc.  It takes longer to check repackaged blisters as the expiry date and batch number needs to be confirmed.</t>
  </si>
  <si>
    <t>Cost of MDS re-usables (Blister packs)</t>
  </si>
  <si>
    <t>Average Income per Script through FP34C</t>
  </si>
  <si>
    <t>Average Income from generic purchasing</t>
  </si>
  <si>
    <t>Net Profit</t>
  </si>
  <si>
    <t>Put Your Own variables into this Spreadsheet</t>
  </si>
  <si>
    <t>Nursing Home x</t>
  </si>
  <si>
    <t>Running Total</t>
  </si>
  <si>
    <t>Income</t>
  </si>
  <si>
    <t>Outgoings</t>
  </si>
  <si>
    <t>No of blisters used per MDS item (average)</t>
  </si>
  <si>
    <t>Ordering of the scripts from the surgery, collecting them from the surgery, checking that you have all the necessary scripts, chasing up those that are missing and the dispensing of the MDS and bulk items</t>
  </si>
  <si>
    <t>Costs</t>
  </si>
  <si>
    <t>=</t>
  </si>
  <si>
    <t>+</t>
  </si>
  <si>
    <t>-</t>
  </si>
  <si>
    <t>Why not analyse ALL costs this way? Find out where you really make a profit.</t>
  </si>
  <si>
    <t>Costings for filling Community MDS trays (e.g. Dossette, Medidos etc.)</t>
  </si>
  <si>
    <t>You then have the cost of the driver and his vehicle. Say this is an hour to collect all the scripts from the surgery – this may take several trips – and the delivery to the home plus any return visit for items out of stock on the first trip, you are probably talking about £50.</t>
  </si>
  <si>
    <t>Costings for filling MDS for Nursing Homes</t>
  </si>
  <si>
    <t>No. Of MDS Patients:</t>
  </si>
  <si>
    <t>Average Drug items per patient per month:</t>
  </si>
  <si>
    <t>No. of MDS units over 4 weeks</t>
  </si>
  <si>
    <t>Type of Script</t>
  </si>
  <si>
    <t>Total number of items you will be paid for:</t>
  </si>
  <si>
    <t>day Rxs</t>
  </si>
  <si>
    <t>Mins per tray</t>
  </si>
  <si>
    <t>Ordering of the scripts from the surgery, checking that you have all the necessary scripts, chasing up those that are missing and the dispensing of the MDS and bulk items</t>
  </si>
  <si>
    <t>Then the finished items need to be checked. If done by a pharmacist, this will take about 5 minutes per tray and includes any adjustments that have to be made etc.  It takes longer to check repackaged blisters as the expiry date and batch number needs to be confirmed.</t>
  </si>
  <si>
    <t>Monthly:</t>
  </si>
  <si>
    <t>So for Every</t>
  </si>
  <si>
    <t>patients the Total Net Profit (or -Net Loss) is:</t>
  </si>
  <si>
    <t>As each box is 7 days you need to multipy by 13 months to get an annual cost</t>
  </si>
  <si>
    <t>That is an annual Profit (-Loss) of:</t>
  </si>
  <si>
    <t xml:space="preserve">The cost of one filling one dossette box in your pharmacy is: </t>
  </si>
  <si>
    <t>So you ought to give consideration to charging more than this per box</t>
  </si>
  <si>
    <t>Why not analyse ALL costs this way? Find out where you really make a profit. At least you will know how much the extra service is costing you if you still want to provide it</t>
  </si>
  <si>
    <t>Costings for doing an MUR</t>
  </si>
  <si>
    <t>No of MURs per year</t>
  </si>
  <si>
    <t>Pay for each MUR</t>
  </si>
  <si>
    <t>Annual Income Gross</t>
  </si>
  <si>
    <t>Number of MURs per month</t>
  </si>
  <si>
    <t>Monthly Income</t>
  </si>
  <si>
    <t>Mins per MUR</t>
  </si>
  <si>
    <t>Filling in the MUR record sheet from the PMR and showing the patient to the Consultation room</t>
  </si>
  <si>
    <t>10min face to face time with the patient - strictly controlled to be economical - (remember the GP will take on average 6min to carry out each of his consultations) and just 5min to complete the report</t>
  </si>
  <si>
    <t>Annually:</t>
  </si>
  <si>
    <t xml:space="preserve">Average Income per item through FP34C including the 6.6p for DDA allowance and generic income </t>
  </si>
  <si>
    <t>You then have the cost of the driver and his vehicle. Say this is an hour to collect all the scripts from the surgery – this may take several trips – and the delivery to the home plus any return visit for items out of stock on the first trip, you are probably talking about £5 per patient per week.</t>
  </si>
  <si>
    <t>Cost of MDS non re-usables (Blister packs or seals etc or repairs)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</si>
</sst>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00_-;\-&quot;£&quot;* #,##0.000_-;_-&quot;£&quot;* &quot;-&quot;??_-;_-@_-"/>
  </numFmts>
  <fonts count="39">
    <font>
      <sz val="10"/>
      <name val="Arial"/>
      <family val="0"/>
    </font>
    <font>
      <sz val="10"/>
      <color indexed="8"/>
      <name val="Times New Roman"/>
      <family val="1"/>
    </font>
    <font>
      <sz val="8"/>
      <name val="Arial"/>
      <family val="2"/>
    </font>
    <font>
      <b/>
      <sz val="12"/>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43"/>
        <bgColor indexed="64"/>
      </patternFill>
    </fill>
    <fill>
      <patternFill patternType="solid">
        <fgColor indexed="13"/>
        <bgColor indexed="64"/>
      </patternFill>
    </fill>
    <fill>
      <patternFill patternType="solid">
        <fgColor rgb="FFFFFF99"/>
        <bgColor indexed="64"/>
      </patternFill>
    </fill>
    <fill>
      <patternFill patternType="solid">
        <fgColor theme="0"/>
        <bgColor indexed="64"/>
      </patternFill>
    </fill>
    <fill>
      <patternFill patternType="solid">
        <fgColor rgb="FF00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07">
    <xf numFmtId="0" fontId="0" fillId="0" borderId="0" xfId="0" applyAlignment="1">
      <alignment/>
    </xf>
    <xf numFmtId="0" fontId="0" fillId="0" borderId="10" xfId="0" applyBorder="1" applyAlignment="1">
      <alignment/>
    </xf>
    <xf numFmtId="0" fontId="0" fillId="0" borderId="0" xfId="0" applyAlignment="1">
      <alignment horizontal="right" vertical="center" wrapText="1"/>
    </xf>
    <xf numFmtId="0" fontId="0" fillId="0" borderId="11" xfId="0" applyBorder="1" applyAlignment="1">
      <alignment/>
    </xf>
    <xf numFmtId="0" fontId="0" fillId="0" borderId="10" xfId="0" applyBorder="1" applyAlignment="1">
      <alignment horizontal="right" vertical="center" wrapText="1"/>
    </xf>
    <xf numFmtId="0" fontId="0" fillId="0" borderId="12" xfId="0" applyBorder="1" applyAlignment="1">
      <alignment/>
    </xf>
    <xf numFmtId="0" fontId="0" fillId="0" borderId="13" xfId="0" applyBorder="1" applyAlignment="1">
      <alignment/>
    </xf>
    <xf numFmtId="0" fontId="0" fillId="0" borderId="0" xfId="0" applyBorder="1" applyAlignment="1">
      <alignment horizontal="right" vertical="center" wrapText="1"/>
    </xf>
    <xf numFmtId="0" fontId="0" fillId="0" borderId="0" xfId="0" applyBorder="1" applyAlignment="1">
      <alignment/>
    </xf>
    <xf numFmtId="0" fontId="0" fillId="0" borderId="14" xfId="0" applyBorder="1" applyAlignment="1">
      <alignment/>
    </xf>
    <xf numFmtId="0" fontId="0" fillId="0" borderId="0" xfId="0" applyBorder="1" applyAlignment="1">
      <alignment horizontal="center" vertical="center" wrapText="1"/>
    </xf>
    <xf numFmtId="0" fontId="1" fillId="0" borderId="0" xfId="0" applyFont="1" applyBorder="1" applyAlignment="1">
      <alignment horizontal="right" vertical="center" wrapText="1"/>
    </xf>
    <xf numFmtId="0" fontId="1" fillId="0" borderId="0" xfId="0" applyFont="1" applyBorder="1" applyAlignment="1">
      <alignment horizontal="right" vertical="center"/>
    </xf>
    <xf numFmtId="0" fontId="0" fillId="0" borderId="15" xfId="0" applyBorder="1" applyAlignment="1">
      <alignment/>
    </xf>
    <xf numFmtId="0" fontId="0" fillId="0" borderId="16" xfId="0" applyBorder="1" applyAlignment="1">
      <alignment horizontal="right" vertical="center" wrapText="1"/>
    </xf>
    <xf numFmtId="0" fontId="0" fillId="0" borderId="17" xfId="0" applyBorder="1" applyAlignment="1">
      <alignment/>
    </xf>
    <xf numFmtId="0" fontId="0" fillId="0" borderId="0" xfId="0" applyBorder="1" applyAlignment="1">
      <alignment vertical="center"/>
    </xf>
    <xf numFmtId="0" fontId="0" fillId="0" borderId="1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xf>
    <xf numFmtId="0" fontId="0" fillId="0" borderId="16" xfId="0" applyBorder="1" applyAlignment="1">
      <alignment vertical="center"/>
    </xf>
    <xf numFmtId="0" fontId="0" fillId="0" borderId="16" xfId="0" applyBorder="1" applyAlignment="1">
      <alignment horizontal="center" vertical="center"/>
    </xf>
    <xf numFmtId="0" fontId="3" fillId="0" borderId="0" xfId="0" applyFont="1" applyBorder="1" applyAlignment="1">
      <alignment horizontal="right" vertical="center" wrapText="1"/>
    </xf>
    <xf numFmtId="44" fontId="3" fillId="33" borderId="18" xfId="0" applyNumberFormat="1" applyFont="1" applyFill="1" applyBorder="1" applyAlignment="1">
      <alignment vertical="center"/>
    </xf>
    <xf numFmtId="0" fontId="0" fillId="34" borderId="0" xfId="0" applyFill="1" applyBorder="1" applyAlignment="1">
      <alignment vertical="center"/>
    </xf>
    <xf numFmtId="0" fontId="0" fillId="34" borderId="16" xfId="0" applyFill="1" applyBorder="1" applyAlignment="1">
      <alignment/>
    </xf>
    <xf numFmtId="0" fontId="0" fillId="34" borderId="14" xfId="0" applyFill="1" applyBorder="1" applyAlignment="1">
      <alignment/>
    </xf>
    <xf numFmtId="0" fontId="0" fillId="34" borderId="17" xfId="0" applyFill="1" applyBorder="1" applyAlignment="1">
      <alignment/>
    </xf>
    <xf numFmtId="0" fontId="0" fillId="0" borderId="0" xfId="0" applyBorder="1" applyAlignment="1" quotePrefix="1">
      <alignment horizontal="right" vertical="center"/>
    </xf>
    <xf numFmtId="0" fontId="0" fillId="0" borderId="19" xfId="0"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0" xfId="0" applyFont="1" applyBorder="1" applyAlignment="1" quotePrefix="1">
      <alignment horizontal="right" vertical="center"/>
    </xf>
    <xf numFmtId="0" fontId="0" fillId="0" borderId="19" xfId="0" applyBorder="1" applyAlignment="1">
      <alignment horizontal="center" vertical="center" wrapText="1"/>
    </xf>
    <xf numFmtId="44" fontId="0" fillId="34" borderId="0" xfId="44" applyFont="1" applyFill="1" applyBorder="1" applyAlignment="1">
      <alignment vertical="center"/>
    </xf>
    <xf numFmtId="0" fontId="0" fillId="34" borderId="0" xfId="0" applyFill="1" applyBorder="1" applyAlignment="1">
      <alignment horizontal="center" vertical="center"/>
    </xf>
    <xf numFmtId="168" fontId="0" fillId="34" borderId="0" xfId="44" applyNumberFormat="1" applyFont="1" applyFill="1" applyBorder="1" applyAlignment="1">
      <alignment vertical="center"/>
    </xf>
    <xf numFmtId="44" fontId="0" fillId="35" borderId="19" xfId="44" applyFont="1" applyFill="1" applyBorder="1" applyAlignment="1">
      <alignment vertical="center"/>
    </xf>
    <xf numFmtId="0" fontId="0" fillId="0" borderId="13" xfId="0" applyFill="1" applyBorder="1" applyAlignment="1">
      <alignment/>
    </xf>
    <xf numFmtId="0" fontId="0" fillId="0" borderId="0" xfId="0" applyFill="1" applyBorder="1" applyAlignment="1">
      <alignment horizontal="right" vertical="center" wrapText="1"/>
    </xf>
    <xf numFmtId="168" fontId="0" fillId="0" borderId="0" xfId="44" applyNumberFormat="1" applyFont="1" applyFill="1" applyBorder="1" applyAlignment="1">
      <alignment vertical="center"/>
    </xf>
    <xf numFmtId="0" fontId="0" fillId="0" borderId="0" xfId="0" applyFill="1" applyBorder="1" applyAlignment="1">
      <alignment vertical="center"/>
    </xf>
    <xf numFmtId="0" fontId="0" fillId="0" borderId="0" xfId="0" applyFill="1" applyAlignment="1">
      <alignment/>
    </xf>
    <xf numFmtId="0" fontId="3" fillId="0" borderId="0" xfId="0" applyFont="1" applyFill="1" applyBorder="1" applyAlignment="1" quotePrefix="1">
      <alignment horizontal="right" vertical="center"/>
    </xf>
    <xf numFmtId="44" fontId="0" fillId="0" borderId="0" xfId="44" applyFont="1" applyFill="1" applyBorder="1" applyAlignment="1">
      <alignment vertical="center"/>
    </xf>
    <xf numFmtId="44" fontId="0" fillId="0" borderId="0" xfId="0" applyNumberFormat="1" applyFill="1" applyBorder="1" applyAlignment="1">
      <alignment vertical="center"/>
    </xf>
    <xf numFmtId="0" fontId="0" fillId="0" borderId="14" xfId="0" applyFill="1" applyBorder="1" applyAlignment="1">
      <alignment/>
    </xf>
    <xf numFmtId="0" fontId="3" fillId="0" borderId="16" xfId="0" applyFont="1" applyBorder="1" applyAlignment="1">
      <alignment horizontal="center"/>
    </xf>
    <xf numFmtId="0" fontId="3" fillId="35" borderId="20" xfId="0" applyFont="1" applyFill="1" applyBorder="1" applyAlignment="1" quotePrefix="1">
      <alignment horizontal="right" vertical="center"/>
    </xf>
    <xf numFmtId="0" fontId="0" fillId="34" borderId="16" xfId="0" applyFill="1" applyBorder="1" applyAlignment="1">
      <alignment vertical="center"/>
    </xf>
    <xf numFmtId="44" fontId="0" fillId="0" borderId="19" xfId="0" applyNumberFormat="1" applyBorder="1" applyAlignment="1">
      <alignment vertical="center"/>
    </xf>
    <xf numFmtId="0" fontId="0" fillId="0" borderId="10" xfId="0" applyFill="1" applyBorder="1" applyAlignment="1">
      <alignment/>
    </xf>
    <xf numFmtId="0" fontId="0" fillId="0" borderId="0" xfId="0" applyFill="1" applyBorder="1" applyAlignment="1">
      <alignment/>
    </xf>
    <xf numFmtId="0" fontId="0" fillId="34" borderId="20" xfId="0" applyFill="1" applyBorder="1" applyAlignment="1">
      <alignment horizontal="center" vertical="center"/>
    </xf>
    <xf numFmtId="44" fontId="0" fillId="34" borderId="19" xfId="44" applyFont="1" applyFill="1" applyBorder="1" applyAlignment="1">
      <alignment vertical="center"/>
    </xf>
    <xf numFmtId="44" fontId="0" fillId="34" borderId="21" xfId="44" applyFont="1" applyFill="1" applyBorder="1" applyAlignment="1">
      <alignment vertical="center"/>
    </xf>
    <xf numFmtId="0" fontId="0" fillId="34" borderId="22" xfId="0" applyFill="1" applyBorder="1" applyAlignment="1">
      <alignment horizontal="center" vertical="center"/>
    </xf>
    <xf numFmtId="0" fontId="0" fillId="0" borderId="0" xfId="0" applyBorder="1" applyAlignment="1">
      <alignment horizontal="center"/>
    </xf>
    <xf numFmtId="0" fontId="0" fillId="0" borderId="0" xfId="0" applyFont="1" applyBorder="1" applyAlignment="1">
      <alignment horizontal="right" vertical="center" wrapText="1"/>
    </xf>
    <xf numFmtId="0" fontId="0" fillId="36" borderId="0" xfId="0" applyFill="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right" vertical="center" wrapText="1"/>
    </xf>
    <xf numFmtId="0" fontId="0" fillId="0" borderId="0" xfId="0" applyAlignment="1">
      <alignment horizontal="center" vertical="center"/>
    </xf>
    <xf numFmtId="0" fontId="0" fillId="36" borderId="0" xfId="0" applyFill="1" applyAlignment="1">
      <alignment horizontal="right" vertical="center"/>
    </xf>
    <xf numFmtId="0" fontId="0" fillId="0" borderId="0" xfId="0" applyFont="1" applyBorder="1" applyAlignment="1">
      <alignment horizontal="left" vertical="center"/>
    </xf>
    <xf numFmtId="44" fontId="0" fillId="34" borderId="0" xfId="44" applyNumberFormat="1" applyFont="1" applyFill="1" applyBorder="1" applyAlignment="1">
      <alignment vertical="center"/>
    </xf>
    <xf numFmtId="44" fontId="0" fillId="0" borderId="0" xfId="0" applyNumberFormat="1" applyAlignment="1">
      <alignment/>
    </xf>
    <xf numFmtId="0" fontId="0" fillId="0" borderId="16" xfId="0" applyFill="1" applyBorder="1" applyAlignment="1">
      <alignment vertical="center"/>
    </xf>
    <xf numFmtId="0" fontId="0" fillId="0" borderId="0" xfId="0" applyFont="1" applyBorder="1" applyAlignment="1">
      <alignment horizontal="center" vertical="center" wrapText="1"/>
    </xf>
    <xf numFmtId="2" fontId="0" fillId="37" borderId="20" xfId="0" applyNumberFormat="1" applyFill="1" applyBorder="1" applyAlignment="1">
      <alignment horizontal="center" vertical="center"/>
    </xf>
    <xf numFmtId="44" fontId="0" fillId="37" borderId="19" xfId="44" applyFont="1" applyFill="1" applyBorder="1" applyAlignment="1">
      <alignment vertical="center"/>
    </xf>
    <xf numFmtId="0" fontId="0" fillId="0" borderId="0" xfId="0" applyFont="1" applyAlignment="1">
      <alignment/>
    </xf>
    <xf numFmtId="44" fontId="0" fillId="34" borderId="23" xfId="44" applyFont="1" applyFill="1" applyBorder="1" applyAlignment="1">
      <alignment vertical="center"/>
    </xf>
    <xf numFmtId="0" fontId="3" fillId="38" borderId="24" xfId="0" applyFont="1" applyFill="1" applyBorder="1" applyAlignment="1">
      <alignment horizontal="center"/>
    </xf>
    <xf numFmtId="44" fontId="3" fillId="33" borderId="25" xfId="0" applyNumberFormat="1"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horizontal="center"/>
    </xf>
    <xf numFmtId="44" fontId="3" fillId="0" borderId="0" xfId="0" applyNumberFormat="1" applyFont="1" applyFill="1" applyBorder="1" applyAlignment="1">
      <alignment vertical="center"/>
    </xf>
    <xf numFmtId="44" fontId="3" fillId="38" borderId="25" xfId="0" applyNumberFormat="1" applyFont="1" applyFill="1" applyBorder="1" applyAlignment="1">
      <alignment vertical="center"/>
    </xf>
    <xf numFmtId="44" fontId="3" fillId="0" borderId="0" xfId="44" applyFont="1" applyFill="1" applyBorder="1" applyAlignment="1">
      <alignment horizontal="right" vertical="center"/>
    </xf>
    <xf numFmtId="0" fontId="3" fillId="0" borderId="0" xfId="0" applyFont="1" applyBorder="1" applyAlignment="1">
      <alignment horizontal="center" vertical="center" wrapText="1"/>
    </xf>
    <xf numFmtId="44" fontId="0" fillId="34" borderId="0" xfId="44" applyFont="1" applyFill="1" applyBorder="1" applyAlignment="1">
      <alignment horizontal="center" vertical="center"/>
    </xf>
    <xf numFmtId="44" fontId="0" fillId="0" borderId="0" xfId="44" applyFont="1" applyAlignment="1">
      <alignment horizontal="right" vertical="center" wrapText="1"/>
    </xf>
    <xf numFmtId="0" fontId="0" fillId="0" borderId="0" xfId="0" applyFill="1" applyAlignment="1">
      <alignment horizontal="right" vertical="center" wrapText="1"/>
    </xf>
    <xf numFmtId="0" fontId="0" fillId="0" borderId="0" xfId="0" applyFont="1" applyFill="1" applyBorder="1" applyAlignment="1">
      <alignment horizontal="right" vertical="center" wrapText="1"/>
    </xf>
    <xf numFmtId="2" fontId="0" fillId="0" borderId="0" xfId="44" applyNumberFormat="1" applyFont="1" applyFill="1" applyBorder="1" applyAlignment="1">
      <alignment vertical="center"/>
    </xf>
    <xf numFmtId="44" fontId="0" fillId="34" borderId="0" xfId="0" applyNumberFormat="1" applyFill="1" applyBorder="1" applyAlignment="1">
      <alignment horizontal="center" vertical="center"/>
    </xf>
    <xf numFmtId="0" fontId="0" fillId="0" borderId="0" xfId="0" applyAlignment="1" quotePrefix="1">
      <alignment/>
    </xf>
    <xf numFmtId="0" fontId="4" fillId="0" borderId="0" xfId="0" applyFont="1" applyBorder="1" applyAlignment="1">
      <alignment horizontal="center" wrapText="1"/>
    </xf>
    <xf numFmtId="0" fontId="0" fillId="0" borderId="0" xfId="0" applyFont="1" applyAlignment="1">
      <alignment horizontal="right" vertical="center"/>
    </xf>
    <xf numFmtId="0" fontId="0" fillId="0" borderId="0" xfId="0" applyAlignment="1">
      <alignment horizontal="right" vertical="center"/>
    </xf>
    <xf numFmtId="0" fontId="1" fillId="0" borderId="0" xfId="0" applyFont="1" applyBorder="1" applyAlignment="1">
      <alignment horizontal="right" vertical="center" wrapText="1"/>
    </xf>
    <xf numFmtId="0" fontId="1" fillId="0" borderId="14" xfId="0" applyFont="1" applyBorder="1" applyAlignment="1">
      <alignment horizontal="right" vertical="center"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1" fillId="0" borderId="26" xfId="0" applyFont="1" applyBorder="1" applyAlignment="1">
      <alignment horizontal="right" vertical="center" wrapText="1"/>
    </xf>
    <xf numFmtId="0" fontId="3" fillId="38" borderId="27" xfId="0" applyFont="1" applyFill="1" applyBorder="1" applyAlignment="1">
      <alignment horizontal="right" vertical="center"/>
    </xf>
    <xf numFmtId="0" fontId="3" fillId="38" borderId="24" xfId="0" applyFont="1" applyFill="1" applyBorder="1" applyAlignment="1">
      <alignment horizontal="right" vertical="center"/>
    </xf>
    <xf numFmtId="0" fontId="1" fillId="0" borderId="0" xfId="0" applyFont="1" applyBorder="1" applyAlignment="1">
      <alignment horizontal="left" vertical="center" wrapText="1"/>
    </xf>
    <xf numFmtId="0" fontId="3" fillId="33" borderId="27" xfId="0" applyFont="1" applyFill="1" applyBorder="1" applyAlignment="1">
      <alignment vertical="center"/>
    </xf>
    <xf numFmtId="0" fontId="3" fillId="33" borderId="24" xfId="0" applyFont="1" applyFill="1" applyBorder="1" applyAlignment="1">
      <alignment vertical="center"/>
    </xf>
    <xf numFmtId="0" fontId="3" fillId="33" borderId="25" xfId="0" applyFont="1" applyFill="1" applyBorder="1" applyAlignment="1">
      <alignment vertic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V34"/>
  <sheetViews>
    <sheetView zoomScalePageLayoutView="0" workbookViewId="0" topLeftCell="A1">
      <selection activeCell="A1" sqref="A1"/>
    </sheetView>
  </sheetViews>
  <sheetFormatPr defaultColWidth="9.140625" defaultRowHeight="12.75"/>
  <cols>
    <col min="1" max="1" width="2.28125" style="0" customWidth="1"/>
    <col min="2" max="2" width="2.7109375" style="0" customWidth="1"/>
    <col min="3" max="3" width="64.28125" style="2" customWidth="1"/>
    <col min="4" max="4" width="7.28125" style="2" bestFit="1" customWidth="1"/>
    <col min="7" max="7" width="5.00390625" style="0" bestFit="1" customWidth="1"/>
    <col min="8" max="8" width="7.421875" style="20" customWidth="1"/>
    <col min="10" max="10" width="1.8515625" style="0" customWidth="1"/>
    <col min="11" max="11" width="3.140625" style="0" customWidth="1"/>
    <col min="12" max="12" width="10.28125" style="0" bestFit="1" customWidth="1"/>
    <col min="13" max="13" width="3.28125" style="0" customWidth="1"/>
    <col min="15" max="15" width="2.00390625" style="53" customWidth="1"/>
    <col min="16" max="16" width="3.421875" style="0" customWidth="1"/>
    <col min="17" max="17" width="14.28125" style="0" bestFit="1" customWidth="1"/>
    <col min="18" max="18" width="2.7109375" style="0" customWidth="1"/>
    <col min="20" max="20" width="11.28125" style="0" bestFit="1" customWidth="1"/>
  </cols>
  <sheetData>
    <row r="2" spans="2:18" ht="12.75">
      <c r="B2" s="3"/>
      <c r="C2" s="4"/>
      <c r="D2" s="4"/>
      <c r="E2" s="1"/>
      <c r="F2" s="1"/>
      <c r="G2" s="1"/>
      <c r="H2" s="17"/>
      <c r="I2" s="1"/>
      <c r="J2" s="1"/>
      <c r="K2" s="1"/>
      <c r="L2" s="1"/>
      <c r="M2" s="1"/>
      <c r="N2" s="1"/>
      <c r="O2" s="52"/>
      <c r="P2" s="1"/>
      <c r="Q2" s="1"/>
      <c r="R2" s="5"/>
    </row>
    <row r="3" spans="2:18" ht="21">
      <c r="B3" s="6"/>
      <c r="C3" s="89" t="s">
        <v>25</v>
      </c>
      <c r="D3" s="89"/>
      <c r="E3" s="89"/>
      <c r="F3" s="89"/>
      <c r="G3" s="89"/>
      <c r="H3" s="89"/>
      <c r="I3" s="89"/>
      <c r="J3" s="89"/>
      <c r="K3" s="89"/>
      <c r="L3" s="89"/>
      <c r="M3" s="89"/>
      <c r="N3" s="89"/>
      <c r="O3" s="89"/>
      <c r="P3" s="89"/>
      <c r="Q3" s="89"/>
      <c r="R3" s="9"/>
    </row>
    <row r="4" spans="2:18" ht="12.75">
      <c r="B4" s="6"/>
      <c r="C4" s="7"/>
      <c r="D4" s="7"/>
      <c r="E4" s="8"/>
      <c r="F4" s="8"/>
      <c r="G4" s="8"/>
      <c r="H4" s="58"/>
      <c r="I4" s="8"/>
      <c r="J4" s="8"/>
      <c r="K4" s="8"/>
      <c r="L4" s="8"/>
      <c r="M4" s="8"/>
      <c r="N4" s="8"/>
      <c r="P4" s="8"/>
      <c r="Q4" s="8"/>
      <c r="R4" s="9"/>
    </row>
    <row r="5" spans="2:18" ht="15">
      <c r="B5" s="6"/>
      <c r="C5" s="23" t="s">
        <v>13</v>
      </c>
      <c r="D5" s="23"/>
      <c r="E5" s="8"/>
      <c r="R5" s="9"/>
    </row>
    <row r="6" spans="2:18" ht="12.75">
      <c r="B6" s="6"/>
      <c r="C6" s="59" t="s">
        <v>28</v>
      </c>
      <c r="D6" s="60">
        <v>10</v>
      </c>
      <c r="E6" s="16"/>
      <c r="F6" s="16"/>
      <c r="G6" s="16"/>
      <c r="H6" s="61"/>
      <c r="O6" s="19"/>
      <c r="R6" s="9"/>
    </row>
    <row r="7" spans="2:18" ht="12.75">
      <c r="B7" s="6"/>
      <c r="E7" s="16"/>
      <c r="F7" s="16"/>
      <c r="G7" s="16"/>
      <c r="H7" s="61"/>
      <c r="O7" s="19"/>
      <c r="R7" s="9"/>
    </row>
    <row r="8" spans="2:18" ht="15">
      <c r="B8" s="6"/>
      <c r="C8" s="59" t="s">
        <v>29</v>
      </c>
      <c r="D8" s="36">
        <v>4</v>
      </c>
      <c r="G8" s="18"/>
      <c r="H8" s="18"/>
      <c r="K8" s="16"/>
      <c r="L8" s="16"/>
      <c r="M8" s="16"/>
      <c r="N8" s="16"/>
      <c r="O8" s="42"/>
      <c r="P8" s="31"/>
      <c r="Q8" s="16"/>
      <c r="R8" s="9"/>
    </row>
    <row r="9" spans="2:18" ht="15">
      <c r="B9" s="6"/>
      <c r="G9" s="18"/>
      <c r="H9" s="18"/>
      <c r="K9" s="16"/>
      <c r="L9" s="16"/>
      <c r="M9" s="16"/>
      <c r="N9" s="16"/>
      <c r="O9" s="42"/>
      <c r="P9" s="31"/>
      <c r="Q9" s="16"/>
      <c r="R9" s="9"/>
    </row>
    <row r="10" spans="2:18" ht="15">
      <c r="B10" s="6"/>
      <c r="C10" s="7" t="s">
        <v>30</v>
      </c>
      <c r="D10" s="36">
        <f>4*D6</f>
        <v>40</v>
      </c>
      <c r="G10" s="18"/>
      <c r="K10" s="16"/>
      <c r="L10" s="16"/>
      <c r="M10" s="16"/>
      <c r="N10" s="16"/>
      <c r="O10" s="42"/>
      <c r="P10" s="31"/>
      <c r="Q10" s="16"/>
      <c r="R10" s="9"/>
    </row>
    <row r="11" spans="2:18" ht="15">
      <c r="B11" s="6"/>
      <c r="E11" s="90" t="s">
        <v>31</v>
      </c>
      <c r="F11" s="91"/>
      <c r="G11" s="18"/>
      <c r="K11" s="16"/>
      <c r="L11" s="16"/>
      <c r="M11" s="16"/>
      <c r="N11" s="16"/>
      <c r="O11" s="42"/>
      <c r="P11" s="31"/>
      <c r="Q11" s="16"/>
      <c r="R11" s="9"/>
    </row>
    <row r="12" spans="2:18" ht="15">
      <c r="B12" s="6"/>
      <c r="C12" s="62" t="s">
        <v>32</v>
      </c>
      <c r="D12" s="63">
        <f>28/E12*D6*D8</f>
        <v>40</v>
      </c>
      <c r="E12" s="64">
        <v>28</v>
      </c>
      <c r="F12" s="65" t="s">
        <v>33</v>
      </c>
      <c r="G12" s="18"/>
      <c r="K12" s="33" t="s">
        <v>22</v>
      </c>
      <c r="L12" s="30" t="s">
        <v>16</v>
      </c>
      <c r="M12" s="33" t="s">
        <v>23</v>
      </c>
      <c r="N12" s="30" t="s">
        <v>17</v>
      </c>
      <c r="O12" s="42"/>
      <c r="P12" s="33" t="s">
        <v>21</v>
      </c>
      <c r="Q12" s="34" t="s">
        <v>15</v>
      </c>
      <c r="R12" s="9"/>
    </row>
    <row r="13" spans="2:18" ht="15">
      <c r="B13" s="6"/>
      <c r="G13" s="19"/>
      <c r="H13" s="19"/>
      <c r="K13" s="16" t="s">
        <v>16</v>
      </c>
      <c r="L13" s="16"/>
      <c r="M13" s="16"/>
      <c r="N13" s="16"/>
      <c r="O13" s="42"/>
      <c r="P13" s="31"/>
      <c r="Q13" s="16"/>
      <c r="R13" s="9"/>
    </row>
    <row r="14" spans="2:18" ht="26.25">
      <c r="B14" s="6"/>
      <c r="C14" s="7" t="s">
        <v>55</v>
      </c>
      <c r="D14" s="66">
        <v>2.05</v>
      </c>
      <c r="F14" s="16"/>
      <c r="G14" s="16"/>
      <c r="H14" s="18"/>
      <c r="K14" s="49" t="s">
        <v>22</v>
      </c>
      <c r="L14" s="38">
        <f>+D14*$D$12</f>
        <v>82</v>
      </c>
      <c r="M14" s="16"/>
      <c r="N14" s="16"/>
      <c r="O14" s="42"/>
      <c r="P14" s="33" t="s">
        <v>21</v>
      </c>
      <c r="Q14" s="51">
        <f>+L14</f>
        <v>82</v>
      </c>
      <c r="R14" s="9"/>
    </row>
    <row r="15" spans="2:18" s="43" customFormat="1" ht="15">
      <c r="B15" s="39"/>
      <c r="C15" s="40"/>
      <c r="D15" s="41"/>
      <c r="F15" s="42"/>
      <c r="G15" s="42"/>
      <c r="H15" s="19"/>
      <c r="K15" s="16"/>
      <c r="L15" s="45"/>
      <c r="M15" s="42"/>
      <c r="N15" s="42"/>
      <c r="O15" s="42"/>
      <c r="P15" s="44"/>
      <c r="Q15" s="46"/>
      <c r="R15" s="47"/>
    </row>
    <row r="16" spans="2:20" ht="15">
      <c r="B16" s="6"/>
      <c r="C16" s="7"/>
      <c r="D16" s="66">
        <v>0</v>
      </c>
      <c r="F16" s="16"/>
      <c r="G16" s="16"/>
      <c r="H16" s="18"/>
      <c r="K16" s="49" t="s">
        <v>22</v>
      </c>
      <c r="L16" s="38"/>
      <c r="M16" s="16"/>
      <c r="N16" s="16"/>
      <c r="O16" s="42"/>
      <c r="P16" s="33" t="s">
        <v>21</v>
      </c>
      <c r="Q16" s="51">
        <f>+Q14+L16</f>
        <v>82</v>
      </c>
      <c r="R16" s="9"/>
      <c r="T16" s="67"/>
    </row>
    <row r="17" spans="2:18" ht="6" customHeight="1">
      <c r="B17" s="13"/>
      <c r="C17" s="14"/>
      <c r="D17" s="14"/>
      <c r="E17" s="21"/>
      <c r="F17" s="21"/>
      <c r="G17" s="21"/>
      <c r="H17" s="22"/>
      <c r="I17" s="21"/>
      <c r="J17" s="21"/>
      <c r="K17" s="21"/>
      <c r="L17" s="21"/>
      <c r="M17" s="21"/>
      <c r="N17" s="21"/>
      <c r="O17" s="68"/>
      <c r="P17" s="32"/>
      <c r="Q17" s="21"/>
      <c r="R17" s="15"/>
    </row>
    <row r="18" spans="2:18" ht="6" customHeight="1">
      <c r="B18" s="6"/>
      <c r="C18" s="7"/>
      <c r="D18" s="7"/>
      <c r="E18" s="16"/>
      <c r="F18" s="16"/>
      <c r="G18" s="16"/>
      <c r="H18" s="18"/>
      <c r="I18" s="16"/>
      <c r="J18" s="16"/>
      <c r="K18" s="21"/>
      <c r="L18" s="21"/>
      <c r="M18" s="21"/>
      <c r="N18" s="21"/>
      <c r="O18" s="42"/>
      <c r="P18" s="32"/>
      <c r="Q18" s="21"/>
      <c r="R18" s="9"/>
    </row>
    <row r="19" spans="2:18" ht="39">
      <c r="B19" s="6"/>
      <c r="C19" s="7"/>
      <c r="D19" s="69" t="s">
        <v>34</v>
      </c>
      <c r="E19" s="10" t="s">
        <v>4</v>
      </c>
      <c r="F19" s="10" t="s">
        <v>6</v>
      </c>
      <c r="G19" s="69" t="s">
        <v>34</v>
      </c>
      <c r="H19" s="10" t="s">
        <v>5</v>
      </c>
      <c r="I19" s="10" t="s">
        <v>6</v>
      </c>
      <c r="J19" s="10"/>
      <c r="K19" s="33" t="s">
        <v>22</v>
      </c>
      <c r="L19" s="30" t="s">
        <v>16</v>
      </c>
      <c r="M19" s="33" t="s">
        <v>23</v>
      </c>
      <c r="N19" s="30" t="s">
        <v>17</v>
      </c>
      <c r="O19" s="19"/>
      <c r="P19" s="33" t="s">
        <v>21</v>
      </c>
      <c r="Q19" s="34" t="s">
        <v>15</v>
      </c>
      <c r="R19" s="9"/>
    </row>
    <row r="20" spans="2:22" ht="39">
      <c r="B20" s="6"/>
      <c r="C20" s="11" t="s">
        <v>35</v>
      </c>
      <c r="D20" s="36">
        <v>10</v>
      </c>
      <c r="E20" s="70">
        <f>+D20*$D$10/60</f>
        <v>6.666666666666667</v>
      </c>
      <c r="F20" s="71">
        <v>8</v>
      </c>
      <c r="G20" s="36">
        <v>0</v>
      </c>
      <c r="H20" s="70">
        <f>+G20*$D$10/60</f>
        <v>0</v>
      </c>
      <c r="I20" s="71">
        <v>25</v>
      </c>
      <c r="J20" s="10"/>
      <c r="K20" s="16"/>
      <c r="L20" s="16"/>
      <c r="M20" s="49" t="s">
        <v>23</v>
      </c>
      <c r="N20" s="38">
        <f>+F20*E20+I20*H20</f>
        <v>53.333333333333336</v>
      </c>
      <c r="O20" s="45"/>
      <c r="P20" s="33" t="s">
        <v>21</v>
      </c>
      <c r="Q20" s="51">
        <f>+Q16-N20</f>
        <v>28.666666666666664</v>
      </c>
      <c r="R20" s="9"/>
      <c r="V20" s="67"/>
    </row>
    <row r="21" spans="2:20" ht="15">
      <c r="B21" s="6"/>
      <c r="C21" s="7"/>
      <c r="D21" s="7"/>
      <c r="E21" s="16"/>
      <c r="F21" s="16"/>
      <c r="G21" s="16"/>
      <c r="H21" s="18"/>
      <c r="I21" s="16"/>
      <c r="J21" s="10"/>
      <c r="K21" s="16"/>
      <c r="L21" s="16"/>
      <c r="M21" s="16"/>
      <c r="N21" s="18"/>
      <c r="O21" s="19"/>
      <c r="P21" s="31"/>
      <c r="Q21" s="16"/>
      <c r="R21" s="9"/>
      <c r="T21" s="72"/>
    </row>
    <row r="22" spans="2:22" ht="52.5">
      <c r="B22" s="6"/>
      <c r="C22" s="11" t="s">
        <v>36</v>
      </c>
      <c r="D22" s="36">
        <v>0</v>
      </c>
      <c r="E22" s="70">
        <f>+D22*$D$10/60</f>
        <v>0</v>
      </c>
      <c r="F22" s="71">
        <v>8</v>
      </c>
      <c r="G22" s="36">
        <v>5</v>
      </c>
      <c r="H22" s="70">
        <f>+G22*$D$10/60</f>
        <v>3.3333333333333335</v>
      </c>
      <c r="I22" s="71">
        <v>25</v>
      </c>
      <c r="J22" s="10"/>
      <c r="K22" s="16"/>
      <c r="L22" s="16"/>
      <c r="M22" s="49" t="s">
        <v>23</v>
      </c>
      <c r="N22" s="38">
        <f>+F22*E22+I22*H22</f>
        <v>83.33333333333334</v>
      </c>
      <c r="O22" s="45"/>
      <c r="P22" s="33" t="s">
        <v>21</v>
      </c>
      <c r="Q22" s="51">
        <f>+Q20-N22</f>
        <v>-54.66666666666668</v>
      </c>
      <c r="R22" s="9"/>
      <c r="T22" s="72"/>
      <c r="V22" s="67"/>
    </row>
    <row r="23" spans="2:20" ht="15">
      <c r="B23" s="6"/>
      <c r="C23" s="11"/>
      <c r="D23" s="11"/>
      <c r="E23" s="16"/>
      <c r="F23" s="16"/>
      <c r="G23" s="16"/>
      <c r="H23" s="18"/>
      <c r="I23" s="16"/>
      <c r="J23" s="10"/>
      <c r="K23" s="16"/>
      <c r="L23" s="16"/>
      <c r="M23" s="16"/>
      <c r="N23" s="18"/>
      <c r="O23" s="19"/>
      <c r="P23" s="31"/>
      <c r="Q23" s="16"/>
      <c r="R23" s="9"/>
      <c r="T23" s="67"/>
    </row>
    <row r="24" spans="2:18" ht="15">
      <c r="B24" s="6"/>
      <c r="C24" s="92" t="s">
        <v>57</v>
      </c>
      <c r="D24" s="93"/>
      <c r="E24" s="73">
        <v>0.5</v>
      </c>
      <c r="F24" s="16"/>
      <c r="G24" s="16"/>
      <c r="H24" s="18"/>
      <c r="I24" s="16"/>
      <c r="J24" s="10"/>
      <c r="K24" s="16"/>
      <c r="L24" s="16"/>
      <c r="M24" s="49" t="s">
        <v>23</v>
      </c>
      <c r="N24" s="38">
        <f>+E24*D10</f>
        <v>20</v>
      </c>
      <c r="O24" s="46"/>
      <c r="P24" s="33" t="s">
        <v>21</v>
      </c>
      <c r="Q24" s="51">
        <f>+Q22-N24</f>
        <v>-74.66666666666669</v>
      </c>
      <c r="R24" s="9"/>
    </row>
    <row r="25" spans="2:20" ht="15">
      <c r="B25" s="6"/>
      <c r="C25" s="7"/>
      <c r="D25" s="7"/>
      <c r="E25" s="16"/>
      <c r="F25" s="16"/>
      <c r="G25" s="16"/>
      <c r="H25" s="18"/>
      <c r="I25" s="16"/>
      <c r="J25" s="16"/>
      <c r="K25" s="16"/>
      <c r="L25" s="16"/>
      <c r="M25" s="16"/>
      <c r="N25" s="18"/>
      <c r="O25" s="19"/>
      <c r="P25" s="31"/>
      <c r="Q25" s="16"/>
      <c r="R25" s="9"/>
      <c r="T25" s="67"/>
    </row>
    <row r="26" spans="2:18" ht="53.25" customHeight="1">
      <c r="B26" s="6"/>
      <c r="C26" s="92" t="s">
        <v>56</v>
      </c>
      <c r="D26" s="93"/>
      <c r="E26" s="73">
        <v>5</v>
      </c>
      <c r="M26" s="49" t="s">
        <v>23</v>
      </c>
      <c r="N26" s="38">
        <v>200</v>
      </c>
      <c r="O26" s="45"/>
      <c r="P26" s="33" t="s">
        <v>21</v>
      </c>
      <c r="Q26" s="51">
        <f>+Q24-N26</f>
        <v>-274.6666666666667</v>
      </c>
      <c r="R26" s="9"/>
    </row>
    <row r="27" spans="2:18" ht="13.5" thickBot="1">
      <c r="B27" s="6"/>
      <c r="C27" s="12"/>
      <c r="D27" s="12"/>
      <c r="E27" s="16"/>
      <c r="F27" s="16"/>
      <c r="G27" s="16"/>
      <c r="H27" s="18"/>
      <c r="I27" s="16"/>
      <c r="J27" s="16"/>
      <c r="K27" s="16"/>
      <c r="L27" s="16"/>
      <c r="M27" s="42"/>
      <c r="N27" s="42"/>
      <c r="O27" s="42"/>
      <c r="P27" s="42"/>
      <c r="Q27" s="42"/>
      <c r="R27" s="47"/>
    </row>
    <row r="28" spans="2:18" ht="15.75" thickBot="1">
      <c r="B28" s="6"/>
      <c r="C28" s="92" t="s">
        <v>37</v>
      </c>
      <c r="D28" s="97"/>
      <c r="E28" s="98" t="s">
        <v>38</v>
      </c>
      <c r="F28" s="99"/>
      <c r="G28" s="74">
        <f>+D6</f>
        <v>10</v>
      </c>
      <c r="H28" s="99" t="s">
        <v>39</v>
      </c>
      <c r="I28" s="99"/>
      <c r="J28" s="99"/>
      <c r="K28" s="99"/>
      <c r="L28" s="99"/>
      <c r="M28" s="99"/>
      <c r="N28" s="99"/>
      <c r="O28" s="99"/>
      <c r="P28" s="99"/>
      <c r="Q28" s="75">
        <f>+Q26</f>
        <v>-274.6666666666667</v>
      </c>
      <c r="R28" s="47"/>
    </row>
    <row r="29" spans="2:18" ht="15.75" thickBot="1">
      <c r="B29" s="6"/>
      <c r="C29" s="7"/>
      <c r="D29" s="7"/>
      <c r="E29" s="76"/>
      <c r="F29" s="76"/>
      <c r="G29" s="77"/>
      <c r="H29" s="76"/>
      <c r="O29" s="76"/>
      <c r="P29" s="76"/>
      <c r="Q29" s="78"/>
      <c r="R29" s="47"/>
    </row>
    <row r="30" spans="2:18" ht="15.75" thickBot="1">
      <c r="B30" s="6"/>
      <c r="C30" s="92" t="s">
        <v>40</v>
      </c>
      <c r="D30" s="92"/>
      <c r="E30" s="76"/>
      <c r="I30" s="98" t="s">
        <v>41</v>
      </c>
      <c r="J30" s="99"/>
      <c r="K30" s="99"/>
      <c r="L30" s="99"/>
      <c r="M30" s="99"/>
      <c r="N30" s="99"/>
      <c r="O30" s="99"/>
      <c r="P30" s="99"/>
      <c r="Q30" s="79">
        <f>+Q28*13</f>
        <v>-3570.666666666667</v>
      </c>
      <c r="R30" s="47"/>
    </row>
    <row r="31" spans="2:18" ht="15">
      <c r="B31" s="6"/>
      <c r="C31" s="7"/>
      <c r="D31" s="7"/>
      <c r="E31" s="76"/>
      <c r="F31" s="76"/>
      <c r="G31" s="77"/>
      <c r="H31" s="76"/>
      <c r="I31" s="76"/>
      <c r="J31" s="76"/>
      <c r="K31" s="76"/>
      <c r="L31" s="76"/>
      <c r="M31" s="76"/>
      <c r="N31" s="76"/>
      <c r="O31" s="76"/>
      <c r="P31" s="76"/>
      <c r="Q31" s="78"/>
      <c r="R31" s="47"/>
    </row>
    <row r="32" spans="2:18" ht="15">
      <c r="B32" s="6"/>
      <c r="C32" s="92" t="s">
        <v>42</v>
      </c>
      <c r="D32" s="92"/>
      <c r="E32" s="80">
        <f>+(N20+N22+N24+N26)/D10</f>
        <v>8.916666666666668</v>
      </c>
      <c r="F32" s="100" t="s">
        <v>43</v>
      </c>
      <c r="G32" s="100"/>
      <c r="H32" s="100"/>
      <c r="I32" s="100"/>
      <c r="J32" s="100"/>
      <c r="K32" s="100"/>
      <c r="L32" s="100"/>
      <c r="M32" s="100"/>
      <c r="N32" s="100"/>
      <c r="O32" s="100"/>
      <c r="P32" s="76"/>
      <c r="Q32" s="78"/>
      <c r="R32" s="47"/>
    </row>
    <row r="33" spans="2:18" ht="15">
      <c r="B33" s="6"/>
      <c r="C33" s="11"/>
      <c r="D33" s="11"/>
      <c r="E33" s="80"/>
      <c r="F33" s="76"/>
      <c r="G33" s="77"/>
      <c r="H33" s="76"/>
      <c r="I33" s="76"/>
      <c r="J33" s="76"/>
      <c r="K33" s="76"/>
      <c r="L33" s="76"/>
      <c r="M33" s="76"/>
      <c r="N33" s="76"/>
      <c r="O33" s="76"/>
      <c r="P33" s="76"/>
      <c r="Q33" s="78"/>
      <c r="R33" s="47"/>
    </row>
    <row r="34" spans="2:18" ht="31.5" customHeight="1">
      <c r="B34" s="94" t="s">
        <v>44</v>
      </c>
      <c r="C34" s="95"/>
      <c r="D34" s="95"/>
      <c r="E34" s="95"/>
      <c r="F34" s="95"/>
      <c r="G34" s="95"/>
      <c r="H34" s="95"/>
      <c r="I34" s="95"/>
      <c r="J34" s="95"/>
      <c r="K34" s="95"/>
      <c r="L34" s="95"/>
      <c r="M34" s="95"/>
      <c r="N34" s="95"/>
      <c r="O34" s="95"/>
      <c r="P34" s="95"/>
      <c r="Q34" s="95"/>
      <c r="R34" s="96"/>
    </row>
  </sheetData>
  <sheetProtection/>
  <mergeCells count="12">
    <mergeCell ref="C32:D32"/>
    <mergeCell ref="F32:O32"/>
    <mergeCell ref="C3:Q3"/>
    <mergeCell ref="E11:F11"/>
    <mergeCell ref="C24:D24"/>
    <mergeCell ref="C26:D26"/>
    <mergeCell ref="B34:R34"/>
    <mergeCell ref="C28:D28"/>
    <mergeCell ref="E28:F28"/>
    <mergeCell ref="H28:P28"/>
    <mergeCell ref="C30:D30"/>
    <mergeCell ref="I30:P30"/>
  </mergeCells>
  <printOptions horizontalCentered="1" verticalCentered="1"/>
  <pageMargins left="0" right="0" top="0" bottom="0" header="0" footer="0"/>
  <pageSetup fitToHeight="1" fitToWidth="1"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B2:V34"/>
  <sheetViews>
    <sheetView zoomScalePageLayoutView="0" workbookViewId="0" topLeftCell="A1">
      <selection activeCell="B2" sqref="B2"/>
    </sheetView>
  </sheetViews>
  <sheetFormatPr defaultColWidth="9.140625" defaultRowHeight="12.75"/>
  <cols>
    <col min="1" max="1" width="2.28125" style="0" customWidth="1"/>
    <col min="2" max="2" width="2.7109375" style="0" customWidth="1"/>
    <col min="3" max="3" width="64.28125" style="2" customWidth="1"/>
    <col min="4" max="4" width="7.28125" style="2" bestFit="1" customWidth="1"/>
    <col min="7" max="7" width="5.00390625" style="0" bestFit="1" customWidth="1"/>
    <col min="8" max="8" width="7.421875" style="20" customWidth="1"/>
    <col min="10" max="10" width="1.8515625" style="0" customWidth="1"/>
    <col min="11" max="11" width="3.140625" style="0" customWidth="1"/>
    <col min="12" max="12" width="10.28125" style="0" bestFit="1" customWidth="1"/>
    <col min="13" max="13" width="3.28125" style="0" customWidth="1"/>
    <col min="15" max="15" width="2.00390625" style="53" customWidth="1"/>
    <col min="16" max="16" width="3.421875" style="0" customWidth="1"/>
    <col min="17" max="17" width="14.28125" style="0" bestFit="1" customWidth="1"/>
    <col min="18" max="18" width="2.7109375" style="0" customWidth="1"/>
    <col min="20" max="20" width="11.28125" style="0" bestFit="1" customWidth="1"/>
  </cols>
  <sheetData>
    <row r="2" spans="2:18" ht="12.75">
      <c r="B2" s="3"/>
      <c r="C2" s="4"/>
      <c r="D2" s="4"/>
      <c r="E2" s="1"/>
      <c r="F2" s="1"/>
      <c r="G2" s="1"/>
      <c r="H2" s="17"/>
      <c r="I2" s="1"/>
      <c r="J2" s="1"/>
      <c r="K2" s="1"/>
      <c r="L2" s="1"/>
      <c r="M2" s="1"/>
      <c r="N2" s="1"/>
      <c r="O2" s="52"/>
      <c r="P2" s="1"/>
      <c r="Q2" s="1"/>
      <c r="R2" s="5"/>
    </row>
    <row r="3" spans="2:18" ht="21">
      <c r="B3" s="6"/>
      <c r="C3" s="89" t="s">
        <v>25</v>
      </c>
      <c r="D3" s="89"/>
      <c r="E3" s="89"/>
      <c r="F3" s="89"/>
      <c r="G3" s="89"/>
      <c r="H3" s="89"/>
      <c r="I3" s="89"/>
      <c r="J3" s="89"/>
      <c r="K3" s="89"/>
      <c r="L3" s="89"/>
      <c r="M3" s="89"/>
      <c r="N3" s="89"/>
      <c r="O3" s="89"/>
      <c r="P3" s="89"/>
      <c r="Q3" s="89"/>
      <c r="R3" s="9"/>
    </row>
    <row r="4" spans="2:18" ht="12.75">
      <c r="B4" s="6"/>
      <c r="C4" s="7"/>
      <c r="D4" s="7"/>
      <c r="E4" s="8"/>
      <c r="F4" s="8"/>
      <c r="G4" s="8"/>
      <c r="H4" s="58"/>
      <c r="I4" s="8"/>
      <c r="J4" s="8"/>
      <c r="K4" s="8"/>
      <c r="L4" s="8"/>
      <c r="M4" s="8"/>
      <c r="N4" s="8"/>
      <c r="P4" s="8"/>
      <c r="Q4" s="8"/>
      <c r="R4" s="9"/>
    </row>
    <row r="5" spans="2:18" ht="15">
      <c r="B5" s="6"/>
      <c r="C5" s="23" t="s">
        <v>13</v>
      </c>
      <c r="D5" s="23"/>
      <c r="E5" s="8"/>
      <c r="R5" s="9"/>
    </row>
    <row r="6" spans="2:18" ht="12.75">
      <c r="B6" s="6"/>
      <c r="C6" s="59" t="s">
        <v>28</v>
      </c>
      <c r="D6" s="60">
        <v>10</v>
      </c>
      <c r="E6" s="16"/>
      <c r="F6" s="16"/>
      <c r="G6" s="16"/>
      <c r="H6" s="61"/>
      <c r="O6" s="19"/>
      <c r="R6" s="9"/>
    </row>
    <row r="7" spans="2:18" ht="12.75">
      <c r="B7" s="6"/>
      <c r="E7" s="16"/>
      <c r="F7" s="16"/>
      <c r="G7" s="16"/>
      <c r="H7" s="61"/>
      <c r="O7" s="19"/>
      <c r="R7" s="9"/>
    </row>
    <row r="8" spans="2:18" ht="15">
      <c r="B8" s="6"/>
      <c r="C8" s="59" t="s">
        <v>29</v>
      </c>
      <c r="D8" s="36">
        <v>4</v>
      </c>
      <c r="G8" s="18"/>
      <c r="H8" s="18"/>
      <c r="K8" s="16"/>
      <c r="L8" s="16"/>
      <c r="M8" s="16"/>
      <c r="N8" s="16"/>
      <c r="O8" s="42"/>
      <c r="P8" s="31"/>
      <c r="Q8" s="16"/>
      <c r="R8" s="9"/>
    </row>
    <row r="9" spans="2:18" ht="15">
      <c r="B9" s="6"/>
      <c r="G9" s="18"/>
      <c r="H9" s="18"/>
      <c r="K9" s="16"/>
      <c r="L9" s="16"/>
      <c r="M9" s="16"/>
      <c r="N9" s="16"/>
      <c r="O9" s="42"/>
      <c r="P9" s="31"/>
      <c r="Q9" s="16"/>
      <c r="R9" s="9"/>
    </row>
    <row r="10" spans="2:18" ht="15">
      <c r="B10" s="6"/>
      <c r="C10" s="7" t="s">
        <v>30</v>
      </c>
      <c r="D10" s="36">
        <f>4*D6</f>
        <v>40</v>
      </c>
      <c r="G10" s="18"/>
      <c r="K10" s="16"/>
      <c r="L10" s="16"/>
      <c r="M10" s="16"/>
      <c r="N10" s="16"/>
      <c r="O10" s="42"/>
      <c r="P10" s="31"/>
      <c r="Q10" s="16"/>
      <c r="R10" s="9"/>
    </row>
    <row r="11" spans="2:18" ht="15">
      <c r="B11" s="6"/>
      <c r="E11" s="90" t="s">
        <v>31</v>
      </c>
      <c r="F11" s="91"/>
      <c r="G11" s="18"/>
      <c r="K11" s="16"/>
      <c r="L11" s="16"/>
      <c r="M11" s="16"/>
      <c r="N11" s="16"/>
      <c r="O11" s="42"/>
      <c r="P11" s="31"/>
      <c r="Q11" s="16"/>
      <c r="R11" s="9"/>
    </row>
    <row r="12" spans="2:18" ht="15">
      <c r="B12" s="6"/>
      <c r="C12" s="62" t="s">
        <v>32</v>
      </c>
      <c r="D12" s="63">
        <f>28/E12*D6*D8</f>
        <v>160</v>
      </c>
      <c r="E12" s="64">
        <v>7</v>
      </c>
      <c r="F12" s="65" t="s">
        <v>33</v>
      </c>
      <c r="G12" s="18"/>
      <c r="K12" s="33" t="s">
        <v>22</v>
      </c>
      <c r="L12" s="30" t="s">
        <v>16</v>
      </c>
      <c r="M12" s="33" t="s">
        <v>23</v>
      </c>
      <c r="N12" s="30" t="s">
        <v>17</v>
      </c>
      <c r="O12" s="42"/>
      <c r="P12" s="33" t="s">
        <v>21</v>
      </c>
      <c r="Q12" s="34" t="s">
        <v>15</v>
      </c>
      <c r="R12" s="9"/>
    </row>
    <row r="13" spans="2:18" ht="15">
      <c r="B13" s="6"/>
      <c r="G13" s="19"/>
      <c r="H13" s="19"/>
      <c r="K13" s="16" t="s">
        <v>16</v>
      </c>
      <c r="L13" s="16"/>
      <c r="M13" s="16"/>
      <c r="N13" s="16"/>
      <c r="O13" s="42"/>
      <c r="P13" s="31"/>
      <c r="Q13" s="16"/>
      <c r="R13" s="9"/>
    </row>
    <row r="14" spans="2:18" ht="26.25">
      <c r="B14" s="6"/>
      <c r="C14" s="7" t="s">
        <v>55</v>
      </c>
      <c r="D14" s="66">
        <v>2.05</v>
      </c>
      <c r="F14" s="16"/>
      <c r="G14" s="16"/>
      <c r="H14" s="18"/>
      <c r="K14" s="49" t="s">
        <v>22</v>
      </c>
      <c r="L14" s="38">
        <f>+D14*$D$12</f>
        <v>328</v>
      </c>
      <c r="M14" s="16"/>
      <c r="N14" s="16"/>
      <c r="O14" s="42"/>
      <c r="P14" s="33" t="s">
        <v>21</v>
      </c>
      <c r="Q14" s="51">
        <f>+L14</f>
        <v>328</v>
      </c>
      <c r="R14" s="9"/>
    </row>
    <row r="15" spans="2:18" s="43" customFormat="1" ht="15">
      <c r="B15" s="39"/>
      <c r="C15" s="40"/>
      <c r="D15" s="41"/>
      <c r="F15" s="42"/>
      <c r="G15" s="42"/>
      <c r="H15" s="19"/>
      <c r="K15" s="16"/>
      <c r="L15" s="45"/>
      <c r="M15" s="42"/>
      <c r="N15" s="42"/>
      <c r="O15" s="42"/>
      <c r="P15" s="44"/>
      <c r="Q15" s="46"/>
      <c r="R15" s="47"/>
    </row>
    <row r="16" spans="2:20" ht="15">
      <c r="B16" s="6"/>
      <c r="C16" s="7"/>
      <c r="D16" s="66">
        <v>0</v>
      </c>
      <c r="F16" s="16"/>
      <c r="G16" s="16"/>
      <c r="H16" s="18"/>
      <c r="K16" s="49" t="s">
        <v>22</v>
      </c>
      <c r="L16" s="38"/>
      <c r="M16" s="16"/>
      <c r="N16" s="16"/>
      <c r="O16" s="42"/>
      <c r="P16" s="33" t="s">
        <v>21</v>
      </c>
      <c r="Q16" s="51">
        <f>+Q14+L16</f>
        <v>328</v>
      </c>
      <c r="R16" s="9"/>
      <c r="T16" s="67"/>
    </row>
    <row r="17" spans="2:18" ht="6" customHeight="1">
      <c r="B17" s="13"/>
      <c r="C17" s="14"/>
      <c r="D17" s="14"/>
      <c r="E17" s="21"/>
      <c r="F17" s="21"/>
      <c r="G17" s="21"/>
      <c r="H17" s="22"/>
      <c r="I17" s="21"/>
      <c r="J17" s="21"/>
      <c r="K17" s="21"/>
      <c r="L17" s="21"/>
      <c r="M17" s="21"/>
      <c r="N17" s="21"/>
      <c r="O17" s="68"/>
      <c r="P17" s="32"/>
      <c r="Q17" s="21"/>
      <c r="R17" s="15"/>
    </row>
    <row r="18" spans="2:18" ht="6" customHeight="1">
      <c r="B18" s="6"/>
      <c r="C18" s="7"/>
      <c r="D18" s="7"/>
      <c r="E18" s="16"/>
      <c r="F18" s="16"/>
      <c r="G18" s="16"/>
      <c r="H18" s="18"/>
      <c r="I18" s="16"/>
      <c r="J18" s="16"/>
      <c r="K18" s="21"/>
      <c r="L18" s="21"/>
      <c r="M18" s="21"/>
      <c r="N18" s="21"/>
      <c r="O18" s="42"/>
      <c r="P18" s="32"/>
      <c r="Q18" s="21"/>
      <c r="R18" s="9"/>
    </row>
    <row r="19" spans="2:18" ht="39">
      <c r="B19" s="6"/>
      <c r="C19" s="7"/>
      <c r="D19" s="69" t="s">
        <v>34</v>
      </c>
      <c r="E19" s="10" t="s">
        <v>4</v>
      </c>
      <c r="F19" s="10" t="s">
        <v>6</v>
      </c>
      <c r="G19" s="69" t="s">
        <v>34</v>
      </c>
      <c r="H19" s="10" t="s">
        <v>5</v>
      </c>
      <c r="I19" s="10" t="s">
        <v>6</v>
      </c>
      <c r="J19" s="10"/>
      <c r="K19" s="33" t="s">
        <v>22</v>
      </c>
      <c r="L19" s="30" t="s">
        <v>16</v>
      </c>
      <c r="M19" s="33" t="s">
        <v>23</v>
      </c>
      <c r="N19" s="30" t="s">
        <v>17</v>
      </c>
      <c r="O19" s="19"/>
      <c r="P19" s="33" t="s">
        <v>21</v>
      </c>
      <c r="Q19" s="34" t="s">
        <v>15</v>
      </c>
      <c r="R19" s="9"/>
    </row>
    <row r="20" spans="2:22" ht="39">
      <c r="B20" s="6"/>
      <c r="C20" s="11" t="s">
        <v>35</v>
      </c>
      <c r="D20" s="36">
        <v>10</v>
      </c>
      <c r="E20" s="70">
        <f>+D20*$D$10/60</f>
        <v>6.666666666666667</v>
      </c>
      <c r="F20" s="71">
        <v>8</v>
      </c>
      <c r="G20" s="36">
        <v>0</v>
      </c>
      <c r="H20" s="70">
        <f>+G20*$D$10/60</f>
        <v>0</v>
      </c>
      <c r="I20" s="71">
        <v>25</v>
      </c>
      <c r="J20" s="10"/>
      <c r="K20" s="16"/>
      <c r="L20" s="16"/>
      <c r="M20" s="49" t="s">
        <v>23</v>
      </c>
      <c r="N20" s="38">
        <f>+F20*E20+I20*H20</f>
        <v>53.333333333333336</v>
      </c>
      <c r="O20" s="45"/>
      <c r="P20" s="33" t="s">
        <v>21</v>
      </c>
      <c r="Q20" s="51">
        <f>+Q16-N20</f>
        <v>274.6666666666667</v>
      </c>
      <c r="R20" s="9"/>
      <c r="V20" s="67"/>
    </row>
    <row r="21" spans="2:20" ht="15">
      <c r="B21" s="6"/>
      <c r="C21" s="7"/>
      <c r="D21" s="7"/>
      <c r="E21" s="16"/>
      <c r="F21" s="16"/>
      <c r="G21" s="16"/>
      <c r="H21" s="18"/>
      <c r="I21" s="16"/>
      <c r="J21" s="10"/>
      <c r="K21" s="16"/>
      <c r="L21" s="16"/>
      <c r="M21" s="16"/>
      <c r="N21" s="18"/>
      <c r="O21" s="19"/>
      <c r="P21" s="31"/>
      <c r="Q21" s="16"/>
      <c r="R21" s="9"/>
      <c r="T21" s="72"/>
    </row>
    <row r="22" spans="2:22" ht="52.5">
      <c r="B22" s="6"/>
      <c r="C22" s="11" t="s">
        <v>36</v>
      </c>
      <c r="D22" s="36">
        <v>0</v>
      </c>
      <c r="E22" s="70">
        <f>+D22*$D$10/60</f>
        <v>0</v>
      </c>
      <c r="F22" s="71">
        <v>8</v>
      </c>
      <c r="G22" s="36">
        <v>5</v>
      </c>
      <c r="H22" s="70">
        <f>+G22*$D$10/60</f>
        <v>3.3333333333333335</v>
      </c>
      <c r="I22" s="71">
        <v>25</v>
      </c>
      <c r="J22" s="10"/>
      <c r="K22" s="16"/>
      <c r="L22" s="16"/>
      <c r="M22" s="49" t="s">
        <v>23</v>
      </c>
      <c r="N22" s="38">
        <f>+F22*E22+I22*H22</f>
        <v>83.33333333333334</v>
      </c>
      <c r="O22" s="45"/>
      <c r="P22" s="33" t="s">
        <v>21</v>
      </c>
      <c r="Q22" s="51">
        <f>+Q20-N22</f>
        <v>191.33333333333334</v>
      </c>
      <c r="R22" s="9"/>
      <c r="T22" s="72"/>
      <c r="V22" s="67"/>
    </row>
    <row r="23" spans="2:20" ht="15">
      <c r="B23" s="6"/>
      <c r="C23" s="11"/>
      <c r="D23" s="11"/>
      <c r="E23" s="16"/>
      <c r="F23" s="16"/>
      <c r="G23" s="16"/>
      <c r="H23" s="18"/>
      <c r="I23" s="16"/>
      <c r="J23" s="10"/>
      <c r="K23" s="16"/>
      <c r="L23" s="16"/>
      <c r="M23" s="16"/>
      <c r="N23" s="18"/>
      <c r="O23" s="19"/>
      <c r="P23" s="31"/>
      <c r="Q23" s="16"/>
      <c r="R23" s="9"/>
      <c r="T23" s="67"/>
    </row>
    <row r="24" spans="2:18" ht="15">
      <c r="B24" s="6"/>
      <c r="C24" s="92" t="s">
        <v>57</v>
      </c>
      <c r="D24" s="93"/>
      <c r="E24" s="73">
        <v>0.5</v>
      </c>
      <c r="F24" s="16"/>
      <c r="G24" s="16"/>
      <c r="H24" s="18"/>
      <c r="I24" s="16"/>
      <c r="J24" s="10"/>
      <c r="K24" s="16"/>
      <c r="L24" s="16"/>
      <c r="M24" s="49" t="s">
        <v>23</v>
      </c>
      <c r="N24" s="38">
        <f>+E24*D10</f>
        <v>20</v>
      </c>
      <c r="O24" s="46"/>
      <c r="P24" s="33" t="s">
        <v>21</v>
      </c>
      <c r="Q24" s="51">
        <f>+Q22-N24</f>
        <v>171.33333333333334</v>
      </c>
      <c r="R24" s="9"/>
    </row>
    <row r="25" spans="2:20" ht="15">
      <c r="B25" s="6"/>
      <c r="C25" s="7"/>
      <c r="D25" s="7"/>
      <c r="E25" s="16"/>
      <c r="F25" s="16"/>
      <c r="G25" s="16"/>
      <c r="H25" s="18"/>
      <c r="I25" s="16"/>
      <c r="J25" s="16"/>
      <c r="K25" s="16"/>
      <c r="L25" s="16"/>
      <c r="M25" s="16"/>
      <c r="N25" s="18"/>
      <c r="O25" s="19"/>
      <c r="P25" s="31"/>
      <c r="Q25" s="16"/>
      <c r="R25" s="9"/>
      <c r="T25" s="67"/>
    </row>
    <row r="26" spans="2:18" ht="57" customHeight="1">
      <c r="B26" s="6"/>
      <c r="C26" s="92" t="s">
        <v>56</v>
      </c>
      <c r="D26" s="93"/>
      <c r="E26" s="73">
        <v>5</v>
      </c>
      <c r="M26" s="49" t="s">
        <v>23</v>
      </c>
      <c r="N26" s="38">
        <v>200</v>
      </c>
      <c r="O26" s="45"/>
      <c r="P26" s="33" t="s">
        <v>21</v>
      </c>
      <c r="Q26" s="51">
        <f>+Q24-N26</f>
        <v>-28.666666666666657</v>
      </c>
      <c r="R26" s="9"/>
    </row>
    <row r="27" spans="2:18" ht="13.5" thickBot="1">
      <c r="B27" s="6"/>
      <c r="C27" s="12"/>
      <c r="D27" s="12"/>
      <c r="E27" s="16"/>
      <c r="F27" s="16"/>
      <c r="G27" s="16"/>
      <c r="H27" s="18"/>
      <c r="I27" s="16"/>
      <c r="J27" s="16"/>
      <c r="K27" s="16"/>
      <c r="L27" s="16"/>
      <c r="M27" s="42"/>
      <c r="N27" s="42"/>
      <c r="O27" s="42"/>
      <c r="P27" s="42"/>
      <c r="Q27" s="42"/>
      <c r="R27" s="47"/>
    </row>
    <row r="28" spans="2:18" ht="15.75" thickBot="1">
      <c r="B28" s="6"/>
      <c r="C28" s="92" t="s">
        <v>37</v>
      </c>
      <c r="D28" s="97"/>
      <c r="E28" s="98" t="s">
        <v>38</v>
      </c>
      <c r="F28" s="99"/>
      <c r="G28" s="74">
        <f>+D6</f>
        <v>10</v>
      </c>
      <c r="H28" s="99" t="s">
        <v>39</v>
      </c>
      <c r="I28" s="99"/>
      <c r="J28" s="99"/>
      <c r="K28" s="99"/>
      <c r="L28" s="99"/>
      <c r="M28" s="99"/>
      <c r="N28" s="99"/>
      <c r="O28" s="99"/>
      <c r="P28" s="99"/>
      <c r="Q28" s="75">
        <f>+Q26</f>
        <v>-28.666666666666657</v>
      </c>
      <c r="R28" s="47"/>
    </row>
    <row r="29" spans="2:18" ht="15.75" thickBot="1">
      <c r="B29" s="6"/>
      <c r="C29" s="7"/>
      <c r="D29" s="7"/>
      <c r="E29" s="76"/>
      <c r="F29" s="76"/>
      <c r="G29" s="77"/>
      <c r="H29" s="76"/>
      <c r="O29" s="76"/>
      <c r="P29" s="76"/>
      <c r="Q29" s="78"/>
      <c r="R29" s="47"/>
    </row>
    <row r="30" spans="2:18" ht="15.75" thickBot="1">
      <c r="B30" s="6"/>
      <c r="C30" s="92" t="s">
        <v>40</v>
      </c>
      <c r="D30" s="92"/>
      <c r="E30" s="76"/>
      <c r="I30" s="98" t="s">
        <v>41</v>
      </c>
      <c r="J30" s="99"/>
      <c r="K30" s="99"/>
      <c r="L30" s="99"/>
      <c r="M30" s="99"/>
      <c r="N30" s="99"/>
      <c r="O30" s="99"/>
      <c r="P30" s="99"/>
      <c r="Q30" s="79">
        <f>+Q28*13</f>
        <v>-372.6666666666665</v>
      </c>
      <c r="R30" s="47"/>
    </row>
    <row r="31" spans="2:18" ht="15">
      <c r="B31" s="6"/>
      <c r="C31" s="7"/>
      <c r="D31" s="7"/>
      <c r="E31" s="76"/>
      <c r="F31" s="76"/>
      <c r="G31" s="77"/>
      <c r="H31" s="76"/>
      <c r="I31" s="76"/>
      <c r="J31" s="76"/>
      <c r="K31" s="76"/>
      <c r="L31" s="76"/>
      <c r="M31" s="76"/>
      <c r="N31" s="76"/>
      <c r="O31" s="76"/>
      <c r="P31" s="76"/>
      <c r="Q31" s="78"/>
      <c r="R31" s="47"/>
    </row>
    <row r="32" spans="2:18" ht="15">
      <c r="B32" s="6"/>
      <c r="C32" s="92" t="s">
        <v>42</v>
      </c>
      <c r="D32" s="92"/>
      <c r="E32" s="80">
        <f>+(N20+N22+N24+N26)/D10</f>
        <v>8.916666666666668</v>
      </c>
      <c r="F32" s="100" t="s">
        <v>43</v>
      </c>
      <c r="G32" s="100"/>
      <c r="H32" s="100"/>
      <c r="I32" s="100"/>
      <c r="J32" s="100"/>
      <c r="K32" s="100"/>
      <c r="L32" s="100"/>
      <c r="M32" s="100"/>
      <c r="N32" s="100"/>
      <c r="O32" s="100"/>
      <c r="P32" s="76"/>
      <c r="Q32" s="78"/>
      <c r="R32" s="47"/>
    </row>
    <row r="33" spans="2:18" ht="15">
      <c r="B33" s="6"/>
      <c r="C33" s="11"/>
      <c r="D33" s="11"/>
      <c r="E33" s="80"/>
      <c r="F33" s="76"/>
      <c r="G33" s="77"/>
      <c r="H33" s="76"/>
      <c r="I33" s="76"/>
      <c r="J33" s="76"/>
      <c r="K33" s="76"/>
      <c r="L33" s="76"/>
      <c r="M33" s="76"/>
      <c r="N33" s="76"/>
      <c r="O33" s="76"/>
      <c r="P33" s="76"/>
      <c r="Q33" s="78"/>
      <c r="R33" s="47"/>
    </row>
    <row r="34" spans="2:18" ht="31.5" customHeight="1">
      <c r="B34" s="94" t="s">
        <v>44</v>
      </c>
      <c r="C34" s="95"/>
      <c r="D34" s="95"/>
      <c r="E34" s="95"/>
      <c r="F34" s="95"/>
      <c r="G34" s="95"/>
      <c r="H34" s="95"/>
      <c r="I34" s="95"/>
      <c r="J34" s="95"/>
      <c r="K34" s="95"/>
      <c r="L34" s="95"/>
      <c r="M34" s="95"/>
      <c r="N34" s="95"/>
      <c r="O34" s="95"/>
      <c r="P34" s="95"/>
      <c r="Q34" s="95"/>
      <c r="R34" s="96"/>
    </row>
  </sheetData>
  <sheetProtection/>
  <mergeCells count="12">
    <mergeCell ref="E28:F28"/>
    <mergeCell ref="H28:P28"/>
    <mergeCell ref="C30:D30"/>
    <mergeCell ref="I30:P30"/>
    <mergeCell ref="C32:D32"/>
    <mergeCell ref="F32:O32"/>
    <mergeCell ref="B34:R34"/>
    <mergeCell ref="C3:Q3"/>
    <mergeCell ref="E11:F11"/>
    <mergeCell ref="C24:D24"/>
    <mergeCell ref="C26:D26"/>
    <mergeCell ref="C28:D28"/>
  </mergeCells>
  <printOptions horizontalCentered="1" verticalCentered="1"/>
  <pageMargins left="0" right="0" top="0" bottom="0" header="0" footer="0"/>
  <pageSetup fitToHeight="1" fitToWidth="1" horizontalDpi="1200" verticalDpi="1200" orientation="landscape"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B2:Q26"/>
  <sheetViews>
    <sheetView zoomScalePageLayoutView="0" workbookViewId="0" topLeftCell="A1">
      <selection activeCell="C3" sqref="C3:N3"/>
    </sheetView>
  </sheetViews>
  <sheetFormatPr defaultColWidth="9.140625" defaultRowHeight="12.75"/>
  <cols>
    <col min="1" max="1" width="2.28125" style="0" customWidth="1"/>
    <col min="2" max="2" width="2.7109375" style="0" customWidth="1"/>
    <col min="3" max="3" width="64.28125" style="2" customWidth="1"/>
    <col min="6" max="6" width="9.140625" style="20" customWidth="1"/>
    <col min="8" max="8" width="3.140625" style="0" customWidth="1"/>
    <col min="10" max="10" width="3.28125" style="0" customWidth="1"/>
    <col min="12" max="12" width="1.1484375" style="53" customWidth="1"/>
    <col min="13" max="13" width="3.421875" style="0" customWidth="1"/>
    <col min="14" max="14" width="11.140625" style="0" customWidth="1"/>
    <col min="15" max="15" width="2.7109375" style="0" customWidth="1"/>
  </cols>
  <sheetData>
    <row r="2" spans="2:15" ht="12.75">
      <c r="B2" s="3"/>
      <c r="C2" s="4"/>
      <c r="D2" s="1"/>
      <c r="E2" s="1"/>
      <c r="F2" s="17"/>
      <c r="G2" s="1"/>
      <c r="H2" s="1"/>
      <c r="I2" s="1"/>
      <c r="J2" s="1"/>
      <c r="K2" s="1"/>
      <c r="L2" s="52"/>
      <c r="M2" s="1"/>
      <c r="N2" s="1"/>
      <c r="O2" s="5"/>
    </row>
    <row r="3" spans="2:15" ht="21">
      <c r="B3" s="6"/>
      <c r="C3" s="89" t="s">
        <v>27</v>
      </c>
      <c r="D3" s="89"/>
      <c r="E3" s="89"/>
      <c r="F3" s="89"/>
      <c r="G3" s="89"/>
      <c r="H3" s="89"/>
      <c r="I3" s="89"/>
      <c r="J3" s="89"/>
      <c r="K3" s="89"/>
      <c r="L3" s="89"/>
      <c r="M3" s="89"/>
      <c r="N3" s="89"/>
      <c r="O3" s="9"/>
    </row>
    <row r="4" spans="2:15" ht="12.75">
      <c r="B4" s="6"/>
      <c r="C4" s="7"/>
      <c r="D4" s="8"/>
      <c r="E4" s="8"/>
      <c r="F4" s="58"/>
      <c r="G4" s="8"/>
      <c r="H4" s="8"/>
      <c r="I4" s="8"/>
      <c r="J4" s="8"/>
      <c r="K4" s="8"/>
      <c r="M4" s="8"/>
      <c r="N4" s="8"/>
      <c r="O4" s="9"/>
    </row>
    <row r="5" spans="2:15" ht="15">
      <c r="B5" s="6"/>
      <c r="C5" s="23" t="s">
        <v>13</v>
      </c>
      <c r="D5" s="8"/>
      <c r="O5" s="9"/>
    </row>
    <row r="6" spans="2:15" ht="26.25">
      <c r="B6" s="6"/>
      <c r="C6" s="7" t="s">
        <v>14</v>
      </c>
      <c r="D6" s="16"/>
      <c r="E6" s="16"/>
      <c r="F6" s="18"/>
      <c r="H6" s="33" t="s">
        <v>22</v>
      </c>
      <c r="I6" s="30" t="s">
        <v>16</v>
      </c>
      <c r="J6" s="33" t="s">
        <v>23</v>
      </c>
      <c r="K6" s="30" t="s">
        <v>17</v>
      </c>
      <c r="L6" s="19"/>
      <c r="M6" s="33" t="s">
        <v>21</v>
      </c>
      <c r="N6" s="34" t="s">
        <v>15</v>
      </c>
      <c r="O6" s="9"/>
    </row>
    <row r="7" spans="2:15" ht="15">
      <c r="B7" s="6"/>
      <c r="C7" s="7" t="s">
        <v>0</v>
      </c>
      <c r="D7" s="36">
        <v>30</v>
      </c>
      <c r="E7" s="18"/>
      <c r="F7" s="18"/>
      <c r="H7" s="16"/>
      <c r="I7" s="16"/>
      <c r="J7" s="16"/>
      <c r="K7" s="16"/>
      <c r="L7" s="42"/>
      <c r="M7" s="31"/>
      <c r="N7" s="16"/>
      <c r="O7" s="9"/>
    </row>
    <row r="8" spans="2:15" ht="15">
      <c r="B8" s="6"/>
      <c r="C8" s="7"/>
      <c r="D8" s="18" t="s">
        <v>1</v>
      </c>
      <c r="E8" s="18" t="s">
        <v>2</v>
      </c>
      <c r="H8" s="16"/>
      <c r="I8" s="16"/>
      <c r="J8" s="16"/>
      <c r="K8" s="16"/>
      <c r="L8" s="42"/>
      <c r="M8" s="31"/>
      <c r="N8" s="16"/>
      <c r="O8" s="9"/>
    </row>
    <row r="9" spans="2:15" ht="15">
      <c r="B9" s="6"/>
      <c r="C9" s="7" t="s">
        <v>3</v>
      </c>
      <c r="D9" s="36">
        <v>3</v>
      </c>
      <c r="E9" s="36">
        <v>2</v>
      </c>
      <c r="H9" s="16"/>
      <c r="I9" s="16"/>
      <c r="J9" s="16"/>
      <c r="K9" s="16"/>
      <c r="L9" s="42"/>
      <c r="M9" s="31"/>
      <c r="N9" s="16"/>
      <c r="O9" s="9"/>
    </row>
    <row r="10" spans="2:15" ht="15">
      <c r="B10" s="6"/>
      <c r="C10" s="7"/>
      <c r="D10" s="19"/>
      <c r="E10" s="19"/>
      <c r="F10" s="19"/>
      <c r="H10" s="16"/>
      <c r="I10" s="16"/>
      <c r="J10" s="16"/>
      <c r="K10" s="16"/>
      <c r="L10" s="42"/>
      <c r="M10" s="31"/>
      <c r="N10" s="16"/>
      <c r="O10" s="9"/>
    </row>
    <row r="11" spans="2:15" ht="15">
      <c r="B11" s="6"/>
      <c r="C11" s="7" t="s">
        <v>10</v>
      </c>
      <c r="D11" s="37">
        <v>1.6</v>
      </c>
      <c r="E11" s="16"/>
      <c r="F11" s="18"/>
      <c r="H11" s="49" t="s">
        <v>22</v>
      </c>
      <c r="I11" s="38">
        <f>+($E$9+$D$9)*$D$7*D11</f>
        <v>240</v>
      </c>
      <c r="J11" s="16"/>
      <c r="K11" s="16"/>
      <c r="L11" s="42"/>
      <c r="M11" s="33" t="s">
        <v>21</v>
      </c>
      <c r="N11" s="51">
        <f>+I11</f>
        <v>240</v>
      </c>
      <c r="O11" s="9"/>
    </row>
    <row r="12" spans="2:15" s="43" customFormat="1" ht="15">
      <c r="B12" s="39"/>
      <c r="C12" s="40"/>
      <c r="D12" s="41"/>
      <c r="E12" s="42"/>
      <c r="F12" s="19"/>
      <c r="H12" s="44"/>
      <c r="I12" s="45"/>
      <c r="J12" s="42"/>
      <c r="K12" s="42"/>
      <c r="L12" s="42"/>
      <c r="M12" s="44"/>
      <c r="N12" s="46"/>
      <c r="O12" s="47"/>
    </row>
    <row r="13" spans="2:15" ht="15">
      <c r="B13" s="6"/>
      <c r="C13" s="7" t="s">
        <v>11</v>
      </c>
      <c r="D13" s="37">
        <v>0.58</v>
      </c>
      <c r="E13" s="16"/>
      <c r="F13" s="18"/>
      <c r="H13" s="49" t="s">
        <v>22</v>
      </c>
      <c r="I13" s="38">
        <f>+($E$9+$D$9)*$D$7*D13</f>
        <v>87</v>
      </c>
      <c r="J13" s="16"/>
      <c r="K13" s="16"/>
      <c r="L13" s="42"/>
      <c r="M13" s="33" t="s">
        <v>21</v>
      </c>
      <c r="N13" s="51">
        <f>+N11+I13</f>
        <v>327</v>
      </c>
      <c r="O13" s="9"/>
    </row>
    <row r="14" spans="2:15" ht="15">
      <c r="B14" s="13"/>
      <c r="C14" s="14"/>
      <c r="D14" s="21"/>
      <c r="E14" s="21"/>
      <c r="F14" s="22"/>
      <c r="G14" s="21"/>
      <c r="H14" s="21"/>
      <c r="I14" s="21"/>
      <c r="J14" s="21"/>
      <c r="K14" s="21"/>
      <c r="L14" s="42"/>
      <c r="M14" s="32"/>
      <c r="N14" s="21"/>
      <c r="O14" s="15"/>
    </row>
    <row r="15" spans="2:15" ht="26.25">
      <c r="B15" s="6"/>
      <c r="C15" s="7"/>
      <c r="D15" s="10" t="s">
        <v>4</v>
      </c>
      <c r="E15" s="10" t="s">
        <v>6</v>
      </c>
      <c r="F15" s="10" t="s">
        <v>5</v>
      </c>
      <c r="G15" s="10" t="s">
        <v>6</v>
      </c>
      <c r="H15" s="10"/>
      <c r="I15" s="16"/>
      <c r="J15" s="16"/>
      <c r="K15" s="18" t="s">
        <v>7</v>
      </c>
      <c r="L15" s="19"/>
      <c r="M15" s="31"/>
      <c r="N15" s="16"/>
      <c r="O15" s="9"/>
    </row>
    <row r="16" spans="2:15" ht="39">
      <c r="B16" s="6"/>
      <c r="C16" s="11" t="s">
        <v>19</v>
      </c>
      <c r="D16" s="54">
        <v>16</v>
      </c>
      <c r="E16" s="55">
        <v>8</v>
      </c>
      <c r="F16" s="54">
        <v>0</v>
      </c>
      <c r="G16" s="55">
        <v>25</v>
      </c>
      <c r="H16" s="16"/>
      <c r="I16" s="16"/>
      <c r="J16" s="49" t="s">
        <v>23</v>
      </c>
      <c r="K16" s="38">
        <f>+E16*D16+G16*F16</f>
        <v>128</v>
      </c>
      <c r="L16" s="45"/>
      <c r="M16" s="33" t="s">
        <v>21</v>
      </c>
      <c r="N16" s="51">
        <f>+N13-K16</f>
        <v>199</v>
      </c>
      <c r="O16" s="9"/>
    </row>
    <row r="17" spans="2:15" ht="15">
      <c r="B17" s="6"/>
      <c r="C17" s="7"/>
      <c r="D17" s="16"/>
      <c r="E17" s="16"/>
      <c r="F17" s="18"/>
      <c r="G17" s="16"/>
      <c r="H17" s="16"/>
      <c r="I17" s="16"/>
      <c r="J17" s="16"/>
      <c r="K17" s="18" t="s">
        <v>7</v>
      </c>
      <c r="L17" s="19"/>
      <c r="M17" s="31"/>
      <c r="N17" s="16"/>
      <c r="O17" s="9"/>
    </row>
    <row r="18" spans="2:17" ht="52.5">
      <c r="B18" s="6"/>
      <c r="C18" s="11" t="s">
        <v>8</v>
      </c>
      <c r="D18" s="54">
        <v>0</v>
      </c>
      <c r="E18" s="55">
        <v>8</v>
      </c>
      <c r="F18" s="54">
        <v>5</v>
      </c>
      <c r="G18" s="55">
        <v>25</v>
      </c>
      <c r="H18" s="16"/>
      <c r="I18" s="16"/>
      <c r="J18" s="49" t="s">
        <v>23</v>
      </c>
      <c r="K18" s="38">
        <f>+E18*D18+G18*F18</f>
        <v>125</v>
      </c>
      <c r="L18" s="45"/>
      <c r="M18" s="33" t="s">
        <v>21</v>
      </c>
      <c r="N18" s="51">
        <f>+N16-K18</f>
        <v>74</v>
      </c>
      <c r="O18" s="9"/>
      <c r="Q18" s="29"/>
    </row>
    <row r="19" spans="2:15" ht="15">
      <c r="B19" s="6"/>
      <c r="C19" s="11"/>
      <c r="D19" s="16"/>
      <c r="E19" s="16"/>
      <c r="F19" s="18"/>
      <c r="G19" s="16"/>
      <c r="H19" s="16"/>
      <c r="I19" s="16"/>
      <c r="J19" s="16"/>
      <c r="K19" s="18" t="s">
        <v>20</v>
      </c>
      <c r="L19" s="19"/>
      <c r="M19" s="31"/>
      <c r="N19" s="16"/>
      <c r="O19" s="9"/>
    </row>
    <row r="20" spans="2:15" ht="15">
      <c r="B20" s="6"/>
      <c r="C20" s="7" t="s">
        <v>9</v>
      </c>
      <c r="D20" s="56">
        <v>0.5</v>
      </c>
      <c r="E20" s="16"/>
      <c r="F20" s="18"/>
      <c r="G20" s="16"/>
      <c r="H20" s="16"/>
      <c r="I20" s="16"/>
      <c r="J20" s="49" t="s">
        <v>23</v>
      </c>
      <c r="K20" s="38">
        <f>+D21*D9*D7*D20</f>
        <v>90</v>
      </c>
      <c r="L20" s="46"/>
      <c r="M20" s="33" t="s">
        <v>21</v>
      </c>
      <c r="N20" s="51">
        <f>+N18-K20</f>
        <v>-16</v>
      </c>
      <c r="O20" s="9"/>
    </row>
    <row r="21" spans="2:15" ht="15">
      <c r="B21" s="6"/>
      <c r="C21" s="7" t="s">
        <v>18</v>
      </c>
      <c r="D21" s="57">
        <v>2</v>
      </c>
      <c r="E21" s="16"/>
      <c r="F21" s="18"/>
      <c r="G21" s="16"/>
      <c r="H21" s="16"/>
      <c r="I21" s="16"/>
      <c r="J21" s="16"/>
      <c r="K21" s="16"/>
      <c r="L21" s="42"/>
      <c r="M21" s="31"/>
      <c r="N21" s="16"/>
      <c r="O21" s="9"/>
    </row>
    <row r="22" spans="2:15" ht="15">
      <c r="B22" s="6"/>
      <c r="C22" s="7"/>
      <c r="D22" s="16"/>
      <c r="E22" s="16"/>
      <c r="F22" s="18"/>
      <c r="G22" s="16"/>
      <c r="H22" s="16"/>
      <c r="I22" s="16"/>
      <c r="J22" s="16"/>
      <c r="K22" s="18" t="s">
        <v>20</v>
      </c>
      <c r="L22" s="19"/>
      <c r="M22" s="31"/>
      <c r="N22" s="16"/>
      <c r="O22" s="9"/>
    </row>
    <row r="23" spans="2:15" ht="52.5">
      <c r="B23" s="6"/>
      <c r="C23" s="11" t="s">
        <v>26</v>
      </c>
      <c r="D23" s="35">
        <v>50</v>
      </c>
      <c r="E23" s="16"/>
      <c r="F23" s="18"/>
      <c r="H23" s="16"/>
      <c r="I23" s="16"/>
      <c r="J23" s="49" t="s">
        <v>23</v>
      </c>
      <c r="K23" s="38">
        <f>+D23</f>
        <v>50</v>
      </c>
      <c r="L23" s="45"/>
      <c r="M23" s="33" t="s">
        <v>21</v>
      </c>
      <c r="N23" s="51">
        <f>+N20-D23</f>
        <v>-66</v>
      </c>
      <c r="O23" s="9"/>
    </row>
    <row r="24" spans="2:15" ht="13.5" thickBot="1">
      <c r="B24" s="6"/>
      <c r="C24" s="12"/>
      <c r="D24" s="16"/>
      <c r="E24" s="16"/>
      <c r="F24" s="18"/>
      <c r="G24" s="16"/>
      <c r="H24" s="16"/>
      <c r="I24" s="16"/>
      <c r="J24" s="25"/>
      <c r="K24" s="25"/>
      <c r="L24" s="25"/>
      <c r="M24" s="25"/>
      <c r="N24" s="25"/>
      <c r="O24" s="27"/>
    </row>
    <row r="25" spans="2:15" ht="15.75" thickBot="1">
      <c r="B25" s="6"/>
      <c r="C25" s="7"/>
      <c r="D25" s="16"/>
      <c r="E25" s="16"/>
      <c r="F25" s="18"/>
      <c r="G25" s="16"/>
      <c r="H25" s="16"/>
      <c r="I25" s="16"/>
      <c r="J25" s="25"/>
      <c r="K25" s="101" t="s">
        <v>12</v>
      </c>
      <c r="L25" s="102"/>
      <c r="M25" s="103"/>
      <c r="N25" s="24">
        <f>+N23</f>
        <v>-66</v>
      </c>
      <c r="O25" s="27"/>
    </row>
    <row r="26" spans="2:15" ht="15">
      <c r="B26" s="104" t="s">
        <v>24</v>
      </c>
      <c r="C26" s="105"/>
      <c r="D26" s="105"/>
      <c r="E26" s="105"/>
      <c r="F26" s="105"/>
      <c r="G26" s="105"/>
      <c r="H26" s="105"/>
      <c r="I26" s="48"/>
      <c r="J26" s="50"/>
      <c r="K26" s="26"/>
      <c r="L26" s="26"/>
      <c r="M26" s="26"/>
      <c r="N26" s="26"/>
      <c r="O26" s="28"/>
    </row>
  </sheetData>
  <sheetProtection/>
  <mergeCells count="3">
    <mergeCell ref="K25:M25"/>
    <mergeCell ref="B26:H26"/>
    <mergeCell ref="C3:N3"/>
  </mergeCells>
  <printOptions horizontalCentered="1" verticalCentered="1"/>
  <pageMargins left="0" right="0" top="0" bottom="0" header="0" footer="0"/>
  <pageSetup fitToHeight="1" fitToWidth="1" orientation="landscape"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B2:V28"/>
  <sheetViews>
    <sheetView tabSelected="1" zoomScalePageLayoutView="0" workbookViewId="0" topLeftCell="A1">
      <selection activeCell="A1" sqref="A1"/>
    </sheetView>
  </sheetViews>
  <sheetFormatPr defaultColWidth="9.140625" defaultRowHeight="12.75"/>
  <cols>
    <col min="1" max="1" width="2.28125" style="0" customWidth="1"/>
    <col min="2" max="2" width="2.7109375" style="0" customWidth="1"/>
    <col min="3" max="3" width="64.28125" style="2" customWidth="1"/>
    <col min="4" max="4" width="11.28125" style="2" bestFit="1" customWidth="1"/>
    <col min="7" max="7" width="5.00390625" style="0" bestFit="1" customWidth="1"/>
    <col min="8" max="8" width="7.421875" style="20" customWidth="1"/>
    <col min="10" max="10" width="1.8515625" style="0" customWidth="1"/>
    <col min="11" max="11" width="3.140625" style="0" customWidth="1"/>
    <col min="12" max="12" width="10.28125" style="0" bestFit="1" customWidth="1"/>
    <col min="13" max="13" width="3.28125" style="0" customWidth="1"/>
    <col min="15" max="15" width="2.00390625" style="53" customWidth="1"/>
    <col min="16" max="16" width="3.421875" style="0" customWidth="1"/>
    <col min="17" max="17" width="14.28125" style="0" bestFit="1" customWidth="1"/>
    <col min="18" max="18" width="2.7109375" style="0" customWidth="1"/>
    <col min="20" max="20" width="11.28125" style="0" bestFit="1" customWidth="1"/>
  </cols>
  <sheetData>
    <row r="2" spans="2:18" ht="3.75" customHeight="1">
      <c r="B2" s="3"/>
      <c r="C2" s="4"/>
      <c r="D2" s="4"/>
      <c r="E2" s="1"/>
      <c r="F2" s="1"/>
      <c r="G2" s="1"/>
      <c r="H2" s="17"/>
      <c r="I2" s="1"/>
      <c r="J2" s="1"/>
      <c r="K2" s="1"/>
      <c r="L2" s="1"/>
      <c r="M2" s="1"/>
      <c r="N2" s="1"/>
      <c r="O2" s="52"/>
      <c r="P2" s="1"/>
      <c r="Q2" s="1"/>
      <c r="R2" s="5"/>
    </row>
    <row r="3" spans="2:18" ht="21">
      <c r="B3" s="6"/>
      <c r="C3" s="89" t="s">
        <v>45</v>
      </c>
      <c r="D3" s="89"/>
      <c r="E3" s="89"/>
      <c r="F3" s="89"/>
      <c r="G3" s="89"/>
      <c r="H3" s="89"/>
      <c r="I3" s="89"/>
      <c r="J3" s="89"/>
      <c r="K3" s="89"/>
      <c r="L3" s="89"/>
      <c r="M3" s="89"/>
      <c r="N3" s="89"/>
      <c r="O3" s="89"/>
      <c r="P3" s="89"/>
      <c r="Q3" s="89"/>
      <c r="R3" s="9"/>
    </row>
    <row r="4" spans="2:18" ht="4.5" customHeight="1">
      <c r="B4" s="6"/>
      <c r="C4" s="7"/>
      <c r="D4" s="7"/>
      <c r="E4" s="8"/>
      <c r="F4" s="8"/>
      <c r="G4" s="8"/>
      <c r="H4" s="58"/>
      <c r="I4" s="8"/>
      <c r="J4" s="8"/>
      <c r="K4" s="8"/>
      <c r="L4" s="8"/>
      <c r="M4" s="8"/>
      <c r="N4" s="8"/>
      <c r="P4" s="8"/>
      <c r="Q4" s="8"/>
      <c r="R4" s="9"/>
    </row>
    <row r="5" spans="2:18" ht="15">
      <c r="B5" s="6"/>
      <c r="C5" s="106" t="s">
        <v>13</v>
      </c>
      <c r="D5" s="106"/>
      <c r="E5" s="106"/>
      <c r="F5" s="106"/>
      <c r="G5" s="106"/>
      <c r="H5" s="106"/>
      <c r="I5" s="106"/>
      <c r="J5" s="106"/>
      <c r="K5" s="106"/>
      <c r="L5" s="106"/>
      <c r="M5" s="106"/>
      <c r="N5" s="106"/>
      <c r="O5" s="106"/>
      <c r="P5" s="106"/>
      <c r="Q5" s="106"/>
      <c r="R5" s="9"/>
    </row>
    <row r="6" spans="2:18" ht="6" customHeight="1">
      <c r="B6" s="6"/>
      <c r="C6" s="81"/>
      <c r="D6" s="81"/>
      <c r="E6" s="81"/>
      <c r="F6" s="81"/>
      <c r="G6" s="81"/>
      <c r="H6" s="81"/>
      <c r="I6" s="81"/>
      <c r="J6" s="81"/>
      <c r="K6" s="81"/>
      <c r="L6" s="81"/>
      <c r="M6" s="81"/>
      <c r="N6" s="81"/>
      <c r="O6" s="81"/>
      <c r="P6" s="81"/>
      <c r="Q6" s="81"/>
      <c r="R6" s="9"/>
    </row>
    <row r="7" spans="2:18" ht="12.75">
      <c r="B7" s="6"/>
      <c r="C7" s="59" t="s">
        <v>46</v>
      </c>
      <c r="D7" s="60">
        <v>400</v>
      </c>
      <c r="E7" s="16"/>
      <c r="F7" s="16"/>
      <c r="G7" s="16"/>
      <c r="H7" s="61"/>
      <c r="O7" s="19"/>
      <c r="R7" s="9"/>
    </row>
    <row r="8" spans="2:18" ht="12.75">
      <c r="B8" s="6"/>
      <c r="E8" s="16"/>
      <c r="F8" s="16"/>
      <c r="G8" s="16"/>
      <c r="H8" s="61"/>
      <c r="O8" s="19"/>
      <c r="R8" s="9"/>
    </row>
    <row r="9" spans="2:18" ht="15">
      <c r="B9" s="6"/>
      <c r="C9" s="59" t="s">
        <v>47</v>
      </c>
      <c r="D9" s="82">
        <v>28</v>
      </c>
      <c r="G9" s="18"/>
      <c r="H9" s="18"/>
      <c r="K9" s="16"/>
      <c r="L9" s="16"/>
      <c r="M9" s="16"/>
      <c r="N9" s="16"/>
      <c r="O9" s="42"/>
      <c r="P9" s="31"/>
      <c r="Q9" s="16"/>
      <c r="R9" s="9"/>
    </row>
    <row r="10" spans="2:18" ht="15">
      <c r="B10" s="6"/>
      <c r="G10" s="18"/>
      <c r="H10" s="18"/>
      <c r="K10" s="16"/>
      <c r="L10" s="16"/>
      <c r="M10" s="16"/>
      <c r="N10" s="16"/>
      <c r="O10" s="42"/>
      <c r="P10" s="31"/>
      <c r="Q10" s="16"/>
      <c r="R10" s="9"/>
    </row>
    <row r="11" spans="2:18" ht="15">
      <c r="B11" s="6"/>
      <c r="C11" s="62" t="s">
        <v>48</v>
      </c>
      <c r="D11" s="83">
        <f>+D9*D7</f>
        <v>11200</v>
      </c>
      <c r="G11" s="18"/>
      <c r="K11" s="16"/>
      <c r="L11" s="16"/>
      <c r="M11" s="16"/>
      <c r="N11" s="16"/>
      <c r="O11" s="42"/>
      <c r="P11" s="31"/>
      <c r="Q11" s="16"/>
      <c r="R11" s="9"/>
    </row>
    <row r="12" spans="2:17" ht="15">
      <c r="B12" s="6"/>
      <c r="C12" s="84"/>
      <c r="D12" s="84"/>
      <c r="E12" s="43"/>
      <c r="F12" s="43"/>
      <c r="G12" s="19"/>
      <c r="H12" s="19"/>
      <c r="K12" s="16"/>
      <c r="L12" s="16"/>
      <c r="M12" s="16"/>
      <c r="N12" s="16"/>
      <c r="O12" s="42"/>
      <c r="P12" s="31"/>
      <c r="Q12" s="16"/>
    </row>
    <row r="13" spans="2:17" ht="15">
      <c r="B13" s="6"/>
      <c r="C13" s="85" t="s">
        <v>49</v>
      </c>
      <c r="D13" s="86">
        <f>+D7/12</f>
        <v>33.333333333333336</v>
      </c>
      <c r="E13" s="43"/>
      <c r="F13" s="42"/>
      <c r="G13" s="16"/>
      <c r="H13" s="18"/>
      <c r="K13" s="33" t="s">
        <v>22</v>
      </c>
      <c r="L13" s="30" t="s">
        <v>16</v>
      </c>
      <c r="M13" s="33" t="s">
        <v>23</v>
      </c>
      <c r="N13" s="30" t="s">
        <v>17</v>
      </c>
      <c r="O13" s="42"/>
      <c r="P13" s="33" t="s">
        <v>21</v>
      </c>
      <c r="Q13" s="34" t="s">
        <v>15</v>
      </c>
    </row>
    <row r="14" spans="2:18" s="43" customFormat="1" ht="15">
      <c r="B14" s="39"/>
      <c r="C14" s="40"/>
      <c r="D14" s="41"/>
      <c r="F14" s="42"/>
      <c r="G14" s="42"/>
      <c r="H14" s="19"/>
      <c r="K14" s="16" t="s">
        <v>16</v>
      </c>
      <c r="L14" s="45"/>
      <c r="M14" s="42"/>
      <c r="N14" s="42"/>
      <c r="O14" s="42"/>
      <c r="P14" s="44"/>
      <c r="Q14" s="46"/>
      <c r="R14" s="47"/>
    </row>
    <row r="15" spans="2:20" ht="15">
      <c r="B15" s="6"/>
      <c r="C15" s="59" t="s">
        <v>50</v>
      </c>
      <c r="D15" s="87">
        <f>+D7*D9/12</f>
        <v>933.3333333333334</v>
      </c>
      <c r="E15" s="43"/>
      <c r="F15" s="42"/>
      <c r="G15" s="16"/>
      <c r="H15" s="18"/>
      <c r="K15" s="49" t="s">
        <v>22</v>
      </c>
      <c r="L15" s="38">
        <f>+D15</f>
        <v>933.3333333333334</v>
      </c>
      <c r="M15" s="16"/>
      <c r="N15" s="16"/>
      <c r="O15" s="42"/>
      <c r="P15" s="33" t="s">
        <v>21</v>
      </c>
      <c r="Q15" s="51">
        <f>+L15</f>
        <v>933.3333333333334</v>
      </c>
      <c r="R15" s="9"/>
      <c r="T15" s="67"/>
    </row>
    <row r="16" spans="2:18" ht="6" customHeight="1">
      <c r="B16" s="13"/>
      <c r="C16" s="14"/>
      <c r="D16" s="14"/>
      <c r="E16" s="21"/>
      <c r="F16" s="21"/>
      <c r="G16" s="21"/>
      <c r="H16" s="22"/>
      <c r="I16" s="21"/>
      <c r="J16" s="21"/>
      <c r="K16" s="21"/>
      <c r="L16" s="21"/>
      <c r="M16" s="21"/>
      <c r="N16" s="21"/>
      <c r="O16" s="68"/>
      <c r="P16" s="32"/>
      <c r="Q16" s="21"/>
      <c r="R16" s="15"/>
    </row>
    <row r="17" spans="2:18" ht="6" customHeight="1">
      <c r="B17" s="6"/>
      <c r="C17" s="7"/>
      <c r="D17" s="7"/>
      <c r="E17" s="16"/>
      <c r="F17" s="16"/>
      <c r="G17" s="16"/>
      <c r="H17" s="18"/>
      <c r="I17" s="16"/>
      <c r="J17" s="16"/>
      <c r="K17" s="21"/>
      <c r="L17" s="21"/>
      <c r="M17" s="21"/>
      <c r="N17" s="21"/>
      <c r="O17" s="42"/>
      <c r="P17" s="32"/>
      <c r="Q17" s="21"/>
      <c r="R17" s="9"/>
    </row>
    <row r="18" spans="2:18" ht="39">
      <c r="B18" s="6"/>
      <c r="C18" s="7"/>
      <c r="D18" s="69" t="s">
        <v>51</v>
      </c>
      <c r="E18" s="10" t="s">
        <v>4</v>
      </c>
      <c r="F18" s="10" t="s">
        <v>6</v>
      </c>
      <c r="G18" s="69" t="s">
        <v>34</v>
      </c>
      <c r="H18" s="10" t="s">
        <v>5</v>
      </c>
      <c r="I18" s="10" t="s">
        <v>6</v>
      </c>
      <c r="J18" s="10"/>
      <c r="K18" s="33" t="s">
        <v>22</v>
      </c>
      <c r="L18" s="30" t="s">
        <v>16</v>
      </c>
      <c r="M18" s="33" t="s">
        <v>23</v>
      </c>
      <c r="N18" s="30" t="s">
        <v>17</v>
      </c>
      <c r="O18" s="19"/>
      <c r="P18" s="33" t="s">
        <v>21</v>
      </c>
      <c r="Q18" s="34" t="s">
        <v>15</v>
      </c>
      <c r="R18" s="9"/>
    </row>
    <row r="19" spans="2:22" ht="26.25">
      <c r="B19" s="6"/>
      <c r="C19" s="11" t="s">
        <v>52</v>
      </c>
      <c r="D19" s="36">
        <v>15</v>
      </c>
      <c r="E19" s="70">
        <f>+D19*$D$13/60</f>
        <v>8.333333333333334</v>
      </c>
      <c r="F19" s="71">
        <v>8</v>
      </c>
      <c r="G19" s="36">
        <v>0</v>
      </c>
      <c r="H19" s="70">
        <f>+G19*$D$15/60</f>
        <v>0</v>
      </c>
      <c r="I19" s="71">
        <v>25</v>
      </c>
      <c r="J19" s="10"/>
      <c r="K19" s="16"/>
      <c r="L19" s="16"/>
      <c r="M19" s="49" t="s">
        <v>23</v>
      </c>
      <c r="N19" s="38">
        <f>+F19*E19+I19*H19</f>
        <v>66.66666666666667</v>
      </c>
      <c r="O19" s="45"/>
      <c r="P19" s="33" t="s">
        <v>21</v>
      </c>
      <c r="Q19" s="51">
        <f>+Q15-N19</f>
        <v>866.6666666666667</v>
      </c>
      <c r="R19" s="9"/>
      <c r="V19" s="67"/>
    </row>
    <row r="20" spans="2:20" ht="15">
      <c r="B20" s="6"/>
      <c r="C20" s="7"/>
      <c r="D20" s="7"/>
      <c r="E20" s="16"/>
      <c r="F20" s="16"/>
      <c r="G20" s="16"/>
      <c r="H20" s="18"/>
      <c r="I20" s="16"/>
      <c r="J20" s="10"/>
      <c r="K20" s="16"/>
      <c r="L20" s="16"/>
      <c r="M20" s="16"/>
      <c r="N20" s="18"/>
      <c r="O20" s="19"/>
      <c r="P20" s="31"/>
      <c r="Q20" s="16"/>
      <c r="R20" s="9"/>
      <c r="T20" s="72"/>
    </row>
    <row r="21" spans="2:22" ht="39">
      <c r="B21" s="6"/>
      <c r="C21" s="11" t="s">
        <v>53</v>
      </c>
      <c r="D21" s="36">
        <v>0</v>
      </c>
      <c r="E21" s="70">
        <f>+D21*$D$15/60</f>
        <v>0</v>
      </c>
      <c r="F21" s="71">
        <v>8</v>
      </c>
      <c r="G21" s="36">
        <v>15</v>
      </c>
      <c r="H21" s="70">
        <f>+G21*$D$13/60</f>
        <v>8.333333333333334</v>
      </c>
      <c r="I21" s="71">
        <v>25</v>
      </c>
      <c r="J21" s="10"/>
      <c r="K21" s="16"/>
      <c r="L21" s="16"/>
      <c r="M21" s="49" t="s">
        <v>23</v>
      </c>
      <c r="N21" s="38">
        <f>+F21*E21+I21*H21</f>
        <v>208.33333333333334</v>
      </c>
      <c r="O21" s="45"/>
      <c r="P21" s="33" t="s">
        <v>21</v>
      </c>
      <c r="Q21" s="51">
        <f>+Q19-N21</f>
        <v>658.3333333333334</v>
      </c>
      <c r="R21" s="9"/>
      <c r="T21" s="72"/>
      <c r="V21" s="67"/>
    </row>
    <row r="22" spans="2:20" ht="15">
      <c r="B22" s="6"/>
      <c r="C22" s="11"/>
      <c r="D22" s="11"/>
      <c r="E22" s="16"/>
      <c r="F22" s="16"/>
      <c r="G22" s="16"/>
      <c r="H22" s="18"/>
      <c r="I22" s="16"/>
      <c r="J22" s="10"/>
      <c r="K22" s="16"/>
      <c r="L22" s="16"/>
      <c r="M22" s="16"/>
      <c r="N22" s="18"/>
      <c r="O22" s="19"/>
      <c r="P22" s="31"/>
      <c r="Q22" s="16"/>
      <c r="R22" s="9"/>
      <c r="T22" s="67"/>
    </row>
    <row r="23" spans="2:18" ht="13.5" thickBot="1">
      <c r="B23" s="6"/>
      <c r="C23" s="12"/>
      <c r="D23" s="12"/>
      <c r="E23" s="16"/>
      <c r="F23" s="16"/>
      <c r="G23" s="16"/>
      <c r="H23" s="18"/>
      <c r="I23" s="16"/>
      <c r="J23" s="16"/>
      <c r="K23" s="16"/>
      <c r="L23" s="16"/>
      <c r="M23" s="42"/>
      <c r="N23" s="42"/>
      <c r="O23" s="42"/>
      <c r="P23" s="42"/>
      <c r="Q23" s="42"/>
      <c r="R23" s="47"/>
    </row>
    <row r="24" spans="2:18" ht="15.75" thickBot="1">
      <c r="B24" s="6"/>
      <c r="C24" s="92" t="s">
        <v>37</v>
      </c>
      <c r="D24" s="97"/>
      <c r="E24" s="98" t="s">
        <v>38</v>
      </c>
      <c r="F24" s="99"/>
      <c r="G24" s="74">
        <f>+D7</f>
        <v>400</v>
      </c>
      <c r="H24" s="99" t="s">
        <v>39</v>
      </c>
      <c r="I24" s="99"/>
      <c r="J24" s="99"/>
      <c r="K24" s="99"/>
      <c r="L24" s="99"/>
      <c r="M24" s="99"/>
      <c r="N24" s="99"/>
      <c r="O24" s="99"/>
      <c r="P24" s="99"/>
      <c r="Q24" s="75">
        <f>+Q21</f>
        <v>658.3333333333334</v>
      </c>
      <c r="R24" s="47"/>
    </row>
    <row r="25" spans="2:20" ht="15.75" thickBot="1">
      <c r="B25" s="6"/>
      <c r="C25" s="7"/>
      <c r="D25" s="7"/>
      <c r="E25" s="76"/>
      <c r="F25" s="76"/>
      <c r="G25" s="77"/>
      <c r="H25" s="76"/>
      <c r="O25" s="76"/>
      <c r="P25" s="76"/>
      <c r="Q25" s="78"/>
      <c r="R25" s="47"/>
      <c r="T25" s="88"/>
    </row>
    <row r="26" spans="2:20" ht="15.75" thickBot="1">
      <c r="B26" s="6"/>
      <c r="C26" s="92" t="s">
        <v>54</v>
      </c>
      <c r="D26" s="92"/>
      <c r="E26" s="76"/>
      <c r="I26" s="98" t="s">
        <v>41</v>
      </c>
      <c r="J26" s="99"/>
      <c r="K26" s="99"/>
      <c r="L26" s="99"/>
      <c r="M26" s="99"/>
      <c r="N26" s="99"/>
      <c r="O26" s="99"/>
      <c r="P26" s="99"/>
      <c r="Q26" s="79">
        <f>+Q24*12</f>
        <v>7900</v>
      </c>
      <c r="R26" s="47"/>
      <c r="T26" s="88"/>
    </row>
    <row r="27" spans="2:18" ht="15">
      <c r="B27" s="6"/>
      <c r="C27" s="7"/>
      <c r="D27" s="7"/>
      <c r="E27" s="76"/>
      <c r="F27" s="76"/>
      <c r="G27" s="77"/>
      <c r="H27" s="76"/>
      <c r="I27" s="76"/>
      <c r="J27" s="76"/>
      <c r="K27" s="76"/>
      <c r="L27" s="76"/>
      <c r="M27" s="76"/>
      <c r="N27" s="76"/>
      <c r="O27" s="76"/>
      <c r="P27" s="76"/>
      <c r="Q27" s="78"/>
      <c r="R27" s="47"/>
    </row>
    <row r="28" spans="2:18" ht="31.5" customHeight="1">
      <c r="B28" s="94" t="s">
        <v>44</v>
      </c>
      <c r="C28" s="95"/>
      <c r="D28" s="95"/>
      <c r="E28" s="95"/>
      <c r="F28" s="95"/>
      <c r="G28" s="95"/>
      <c r="H28" s="95"/>
      <c r="I28" s="95"/>
      <c r="J28" s="95"/>
      <c r="K28" s="95"/>
      <c r="L28" s="95"/>
      <c r="M28" s="95"/>
      <c r="N28" s="95"/>
      <c r="O28" s="95"/>
      <c r="P28" s="95"/>
      <c r="Q28" s="95"/>
      <c r="R28" s="96"/>
    </row>
  </sheetData>
  <sheetProtection/>
  <mergeCells count="8">
    <mergeCell ref="B28:R28"/>
    <mergeCell ref="C3:Q3"/>
    <mergeCell ref="C5:Q5"/>
    <mergeCell ref="C24:D24"/>
    <mergeCell ref="E24:F24"/>
    <mergeCell ref="H24:P24"/>
    <mergeCell ref="C26:D26"/>
    <mergeCell ref="I26:P26"/>
  </mergeCells>
  <printOptions horizontalCentered="1" verticalCentered="1"/>
  <pageMargins left="0" right="0" top="0" bottom="0" header="0" footer="0"/>
  <pageSetup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TheInformacist.com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C Chanin</dc:creator>
  <cp:keywords/>
  <dc:description/>
  <cp:lastModifiedBy>Chris Chanin</cp:lastModifiedBy>
  <cp:lastPrinted>2013-11-28T17:14:42Z</cp:lastPrinted>
  <dcterms:created xsi:type="dcterms:W3CDTF">2006-03-24T20:15:35Z</dcterms:created>
  <dcterms:modified xsi:type="dcterms:W3CDTF">2013-11-28T17:14:49Z</dcterms:modified>
  <cp:category/>
  <cp:version/>
  <cp:contentType/>
  <cp:contentStatus/>
</cp:coreProperties>
</file>